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V:\Image Library\Export docs\"/>
    </mc:Choice>
  </mc:AlternateContent>
  <bookViews>
    <workbookView xWindow="0" yWindow="0" windowWidth="19200" windowHeight="11595" firstSheet="5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" sheetId="15" r:id="rId12"/>
    <sheet name="Saudi Arabia" sheetId="16" r:id="rId13"/>
    <sheet name="Sudan" sheetId="17" r:id="rId14"/>
    <sheet name="Tunisia" sheetId="6" r:id="rId15"/>
    <sheet name="UAE" sheetId="19" r:id="rId16"/>
    <sheet name="Yemen" sheetId="20" r:id="rId17"/>
    <sheet name="Sheet1" sheetId="21" r:id="rId18"/>
    <sheet name="Sheet2" sheetId="22" r:id="rId19"/>
  </sheets>
  <definedNames>
    <definedName name="_xlnm.Print_Area" localSheetId="1">Algeria!$A$2:$H$27</definedName>
    <definedName name="_xlnm.Print_Area" localSheetId="2">Bahrain!$A$2:$B$39</definedName>
    <definedName name="_xlnm.Print_Area" localSheetId="4">'Dji-Maurit-Soma-Syria'!$A$2:$F$4</definedName>
    <definedName name="_xlnm.Print_Area" localSheetId="3">Iraq!$A$2:$F$21</definedName>
    <definedName name="_xlnm.Print_Area" localSheetId="5">Jordan!$A$2:$F$26</definedName>
    <definedName name="_xlnm.Print_Area" localSheetId="6">Kuwait!$A$2:$C$16</definedName>
    <definedName name="_xlnm.Print_Area" localSheetId="7">Lebanon!$A$2:$J$32</definedName>
    <definedName name="_xlnm.Print_Area" localSheetId="8">Libya!$A$2:$D$20</definedName>
    <definedName name="_xlnm.Print_Area" localSheetId="9">Morocco!$A$2:$C$18</definedName>
    <definedName name="_xlnm.Print_Area" localSheetId="10">Oman!$A$2:$C$29</definedName>
    <definedName name="_xlnm.Print_Area" localSheetId="11">Qatar!$A$2:$C$31</definedName>
    <definedName name="_xlnm.Print_Area" localSheetId="12">'Saudi Arabia'!$A$2:$H$43</definedName>
    <definedName name="_xlnm.Print_Area" localSheetId="13">Sudan!$A$2:$E$16</definedName>
    <definedName name="_xlnm.Print_Area" localSheetId="0">'Summary Chart'!$B$2:$O$66</definedName>
    <definedName name="_xlnm.Print_Area" localSheetId="14">Tunisia!$A$2:$I$17</definedName>
    <definedName name="_xlnm.Print_Area" localSheetId="15">UAE!$A$2:$G$62</definedName>
    <definedName name="_xlnm.Print_Area" localSheetId="16">Yemen!$A$2:$E$43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5" l="1"/>
  <c r="G27" i="15" s="1"/>
  <c r="H27" i="15" s="1"/>
  <c r="D27" i="15" s="1"/>
  <c r="F23" i="15"/>
  <c r="G23" i="15" s="1"/>
  <c r="H23" i="15" s="1"/>
  <c r="D23" i="15" s="1"/>
  <c r="F25" i="15"/>
  <c r="G25" i="15"/>
  <c r="H25" i="15" s="1"/>
  <c r="D25" i="15" s="1"/>
  <c r="D21" i="15"/>
  <c r="J28" i="19" l="1"/>
  <c r="K28" i="19" s="1"/>
  <c r="J27" i="19"/>
  <c r="K27" i="19" s="1"/>
  <c r="J26" i="19"/>
  <c r="K26" i="19" s="1"/>
  <c r="G27" i="19" l="1"/>
  <c r="G26" i="19" l="1"/>
  <c r="E48" i="19" l="1"/>
  <c r="C37" i="15" l="1"/>
  <c r="C32" i="15"/>
  <c r="C30" i="15" l="1"/>
  <c r="E50" i="19" l="1"/>
  <c r="E49" i="19" l="1"/>
  <c r="G28" i="19" l="1"/>
  <c r="G9" i="20"/>
  <c r="H9" i="20" s="1"/>
  <c r="I9" i="20" s="1"/>
  <c r="J9" i="20" s="1"/>
  <c r="H5" i="20"/>
  <c r="A10" i="20"/>
  <c r="A9" i="20"/>
  <c r="G8" i="20" l="1"/>
  <c r="K8" i="17"/>
  <c r="B10" i="17" s="1"/>
  <c r="K4" i="12"/>
  <c r="L4" i="12" s="1"/>
  <c r="B5" i="12" s="1"/>
  <c r="L9" i="11"/>
  <c r="B9" i="11" s="1"/>
  <c r="I15" i="2"/>
  <c r="J15" i="2" s="1"/>
  <c r="K15" i="2" s="1"/>
  <c r="F15" i="2" s="1"/>
  <c r="I14" i="2"/>
  <c r="J14" i="2" s="1"/>
  <c r="K14" i="2" s="1"/>
  <c r="F14" i="2" s="1"/>
  <c r="J13" i="2"/>
  <c r="K13" i="2" s="1"/>
  <c r="F13" i="2" s="1"/>
  <c r="B9" i="17" l="1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51" i="19"/>
  <c r="E47" i="19"/>
  <c r="E46" i="19"/>
  <c r="E44" i="19"/>
  <c r="E39" i="19"/>
  <c r="E38" i="19"/>
  <c r="E37" i="19"/>
  <c r="E36" i="19"/>
  <c r="E35" i="19"/>
  <c r="E45" i="19"/>
  <c r="E43" i="19"/>
  <c r="E42" i="19"/>
  <c r="E41" i="19"/>
  <c r="E34" i="19"/>
  <c r="E33" i="19"/>
  <c r="B14" i="17"/>
  <c r="B13" i="17"/>
  <c r="B6" i="17"/>
  <c r="B5" i="17"/>
  <c r="B14" i="16"/>
  <c r="B13" i="16"/>
  <c r="B10" i="16"/>
  <c r="B9" i="16"/>
  <c r="B6" i="16"/>
  <c r="B5" i="16"/>
  <c r="B6" i="15"/>
  <c r="B5" i="15"/>
  <c r="B14" i="13"/>
  <c r="B13" i="13"/>
  <c r="B10" i="13"/>
  <c r="B9" i="13"/>
  <c r="B6" i="13"/>
  <c r="B5" i="13"/>
  <c r="B14" i="12"/>
  <c r="B13" i="12"/>
  <c r="B10" i="12"/>
  <c r="B9" i="12"/>
  <c r="B6" i="12"/>
  <c r="C27" i="2"/>
  <c r="C26" i="2"/>
  <c r="C23" i="2"/>
  <c r="B10" i="11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sharedStrings.xml><?xml version="1.0" encoding="utf-8"?>
<sst xmlns="http://schemas.openxmlformats.org/spreadsheetml/2006/main" count="639" uniqueCount="350">
  <si>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</si>
  <si>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</si>
  <si>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</si>
  <si>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</si>
  <si>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</si>
  <si>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</si>
  <si>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</si>
  <si>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</si>
  <si>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</si>
  <si>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</si>
  <si>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</si>
  <si>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</si>
  <si>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</si>
  <si>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</si>
  <si>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</si>
  <si>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</si>
  <si>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</si>
  <si>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</si>
  <si>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</si>
  <si>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</si>
  <si>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</si>
  <si>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</si>
  <si>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</si>
  <si>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</si>
  <si>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</si>
  <si>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</si>
  <si>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</si>
  <si>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t>FOC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</si>
  <si>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</si>
  <si>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r>
      <t xml:space="preserve">£8 </t>
    </r>
    <r>
      <rPr>
        <sz val="9"/>
        <color theme="1"/>
        <rFont val="Calibri"/>
        <family val="2"/>
        <scheme val="minor"/>
      </rPr>
      <t>(£15 if 2 invoices)</t>
    </r>
  </si>
  <si>
    <t>INDIVIDUAL</t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</si>
  <si>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</si>
  <si>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</si>
  <si>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</si>
  <si>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</si>
  <si>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</si>
  <si>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</si>
  <si>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</si>
  <si>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</si>
  <si>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</si>
  <si>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</si>
  <si>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</si>
  <si>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</si>
  <si>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</si>
  <si>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</si>
  <si>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</si>
  <si>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Commercial Invoice (original/copy):</t>
  </si>
  <si>
    <t>Invoice value £0.00 to £4,000.00</t>
  </si>
  <si>
    <t>Invoice value £4,001.00 to £20,000.00</t>
  </si>
  <si>
    <t>Invoice value £20,001.00 to £40,000.00</t>
  </si>
  <si>
    <t>Invoice value £40,001.00 to £80,000.00</t>
  </si>
  <si>
    <t>Invoice value £80,001.00 to £200,000.00</t>
  </si>
  <si>
    <t>Invoice value £200,001.00 to £400,000.00</t>
  </si>
  <si>
    <t>Invoice value £400,000. And over</t>
  </si>
  <si>
    <t xml:space="preserve">(1 Bahrain Diner is equivalent to £4.00 fixed exchange rate) </t>
  </si>
  <si>
    <t>Fees (£)</t>
  </si>
  <si>
    <t>Other Documents (original/copy):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</si>
  <si>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</si>
  <si>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</si>
  <si>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</si>
  <si>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</si>
  <si>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</si>
  <si>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</si>
  <si>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</si>
  <si>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</si>
  <si>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</si>
  <si>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12.5% (£10.50) PER DOCUMENT REQUIRED TO COVER COST OF POSTAL ORDER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</si>
  <si>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</si>
  <si>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</si>
  <si>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</si>
  <si>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</si>
  <si>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</si>
  <si>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</si>
  <si>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</si>
  <si>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= value of invoice x 0.004 (round up to the nearest £1). Minimum charge £11 / maximum £893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</si>
  <si>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</si>
  <si>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</si>
  <si>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</si>
  <si>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</si>
  <si>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</si>
  <si>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Special Power of Attorney</t>
  </si>
  <si>
    <t>General Power of Attorney</t>
  </si>
  <si>
    <t>Price List</t>
  </si>
  <si>
    <t>Trade Mark/ Registration of Co.</t>
  </si>
  <si>
    <t xml:space="preserve">Price List Pharmaceuticals      </t>
  </si>
  <si>
    <t>Health / Medical Certificate</t>
  </si>
  <si>
    <t>Personal Effects</t>
  </si>
  <si>
    <t xml:space="preserve">Agency/Distribution Agreement  </t>
  </si>
  <si>
    <t>inventory of personal effects</t>
  </si>
  <si>
    <t>K = LIBYA</t>
  </si>
  <si>
    <t>= (value of invoice in sterling / 1000) + £20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</si>
  <si>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</si>
  <si>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</si>
  <si>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</si>
  <si>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</si>
  <si>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</si>
  <si>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</si>
  <si>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</si>
  <si>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</si>
  <si>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</si>
  <si>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</si>
  <si>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</si>
  <si>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</si>
  <si>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</si>
  <si>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Academic Education Certificate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</si>
  <si>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</si>
  <si>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</si>
  <si>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</si>
  <si>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</si>
  <si>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 xml:space="preserve">Manifest/ Bill of Lading / Price List       </t>
  </si>
  <si>
    <t xml:space="preserve">Packing List                                                                  </t>
  </si>
  <si>
    <t xml:space="preserve">* Invoices for Pharmaceuticals to Hamad Medical Corporation are Free of Charge </t>
  </si>
  <si>
    <t xml:space="preserve">The Embassy requires Certificates of Conformity for specific items of imported Electrical Appliances, </t>
  </si>
  <si>
    <t>Equipment and Accessories - see appropriate list issued by the Saudi Arabian Standard Organisation  (SASO).</t>
  </si>
  <si>
    <t>SASO Address:</t>
  </si>
  <si>
    <t>Saudi Arabian Standards Organisation</t>
  </si>
  <si>
    <t>P.O. Box 3437</t>
  </si>
  <si>
    <t>Riyadh</t>
  </si>
  <si>
    <t xml:space="preserve">SASO has issued a number of general standards which should be taken into consideration in </t>
  </si>
  <si>
    <t>all Certificates of Conformity for any product.  These standards are:</t>
  </si>
  <si>
    <t>16/1976</t>
  </si>
  <si>
    <t xml:space="preserve">The International System of Units (SI) - Part One - Base, Supplementary and </t>
  </si>
  <si>
    <t>Derived Quantities and Units.</t>
  </si>
  <si>
    <t>17/1976</t>
  </si>
  <si>
    <t>The International System of Units (SI) - Part Two - Rules for the use of Basic,</t>
  </si>
  <si>
    <t xml:space="preserve">Supplementary and Derived Units of the International System and their </t>
  </si>
  <si>
    <t>Decimal Multiples and Sub-multiples.</t>
  </si>
  <si>
    <t>18/1976</t>
  </si>
  <si>
    <t>Conversion of Toleranced Dimensions from Inches into Millimetres and vice-</t>
  </si>
  <si>
    <t>versa.</t>
  </si>
  <si>
    <t>86/1976</t>
  </si>
  <si>
    <t>The International System of Units (SI) - Part Three - A selection of the decimal</t>
  </si>
  <si>
    <t>multiples of basic, supplementary and derived units.</t>
  </si>
  <si>
    <t>182/1976</t>
  </si>
  <si>
    <t>Standard Voltage and Frequency for A.C. Transmission and Distribution Systems.</t>
  </si>
  <si>
    <t>HAJ/OMRA DOCUMENTS REQUIRE FCO PRIOR TO EMBASSY LEGALISATION</t>
  </si>
  <si>
    <t>WE CAN ONLY CERTIFY THESE DOCUMENTS (legalisation is done by customer directly)</t>
  </si>
  <si>
    <t xml:space="preserve">N = SUDAN       </t>
  </si>
  <si>
    <t>0.5% of the invoice value (rounded up to nearest £1)</t>
  </si>
  <si>
    <t xml:space="preserve">All Certificates of Origin must be legalised by the Sudanese Embassy 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</si>
  <si>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</si>
  <si>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</si>
  <si>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</si>
  <si>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</si>
  <si>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VALUE OF INVOICE IN EUROS</t>
  </si>
  <si>
    <t>VALUE OF INVOICE IN $</t>
  </si>
  <si>
    <t>VALUE OF INVOICE IN £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</si>
  <si>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</si>
  <si>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</si>
  <si>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</si>
  <si>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</si>
  <si>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</si>
  <si>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</si>
  <si>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</si>
  <si>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</si>
  <si>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</si>
  <si>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</si>
  <si>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</si>
  <si>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</si>
  <si>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</si>
  <si>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</si>
  <si>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</si>
  <si>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</si>
  <si>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</si>
  <si>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Muslim Welfare House</t>
  </si>
  <si>
    <t xml:space="preserve">233 Seven Sisters Road    </t>
  </si>
  <si>
    <t>Fosis</t>
  </si>
  <si>
    <t>38 Mapesbury Road</t>
  </si>
  <si>
    <t>Islamic Centre Dublin</t>
  </si>
  <si>
    <t>7 Harrington Street</t>
  </si>
  <si>
    <t>Dublin</t>
  </si>
  <si>
    <t>Eire</t>
  </si>
  <si>
    <t>London</t>
  </si>
  <si>
    <t>N4 2DA</t>
  </si>
  <si>
    <t>NW2 4JD</t>
  </si>
  <si>
    <t xml:space="preserve">London 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</si>
  <si>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</si>
  <si>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</si>
  <si>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</si>
  <si>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</si>
  <si>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</si>
  <si>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</si>
  <si>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</si>
  <si>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</si>
  <si>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</si>
  <si>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</si>
  <si>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</si>
  <si>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</si>
  <si>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</si>
  <si>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</si>
  <si>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</si>
  <si>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</si>
  <si>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</si>
  <si>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</si>
  <si>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</si>
  <si>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</si>
  <si>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</si>
  <si>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</si>
  <si>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</si>
  <si>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</si>
  <si>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</si>
  <si>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</si>
  <si>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</si>
  <si>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</si>
  <si>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</si>
  <si>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</si>
  <si>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The following Islamic Societies are recognised as issuing authorities for Halal Certificates requested</t>
  </si>
  <si>
    <t>for importation of meat: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</si>
  <si>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</si>
  <si>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</si>
  <si>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</si>
  <si>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</si>
  <si>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</si>
  <si>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</si>
  <si>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</si>
  <si>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</si>
  <si>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</si>
  <si>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</si>
  <si>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Rate (if applicable)</t>
  </si>
  <si>
    <t>N/A</t>
  </si>
  <si>
    <t>Please enter current Algerian rate in the box</t>
  </si>
  <si>
    <t>Please enter invoice value (in GBP) in green box:</t>
  </si>
  <si>
    <t>Enter invoice value (in GBP) in green box:</t>
  </si>
  <si>
    <t>orig</t>
  </si>
  <si>
    <t>copy</t>
  </si>
  <si>
    <t>If the invoice value exceeds those shown in the table above then fee must be calculated using the formula (or calculator) below:</t>
  </si>
  <si>
    <t xml:space="preserve">There MUST be a Certificate of Origin processed per each Invoice </t>
  </si>
  <si>
    <t>Original (see table below)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</si>
  <si>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</si>
  <si>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</si>
  <si>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</si>
  <si>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</si>
  <si>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t>1 - 2 working days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</si>
  <si>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</si>
  <si>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</si>
  <si>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</si>
  <si>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</si>
  <si>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</si>
  <si>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</si>
  <si>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</si>
  <si>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£48.00 per page </t>
  </si>
  <si>
    <t xml:space="preserve">Other Documents </t>
  </si>
  <si>
    <t>£60.00 per page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</si>
  <si>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</si>
  <si>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</si>
  <si>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Original Document</t>
  </si>
  <si>
    <t>Fee (per document):</t>
  </si>
  <si>
    <t xml:space="preserve">Fee (per document): </t>
  </si>
  <si>
    <t>CALCULATING CHARGES (EXAMPLE 1):</t>
  </si>
  <si>
    <t xml:space="preserve">Since Bahrain specifies SET as a requirement both CO and Invoice will need to be processed. </t>
  </si>
  <si>
    <t>Table above specifies that Bahrain accepts both Certified only (Str 1) and Legalised documents (Str 2). Customer can, therefore, choose which level of processing will be applied to the documents:</t>
  </si>
  <si>
    <t>=</t>
  </si>
  <si>
    <t>(express service same day)</t>
  </si>
  <si>
    <t>Customer requires a Certificate of Origin for Bahrain; value of invoice is £20,000.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</si>
  <si>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</si>
  <si>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</si>
  <si>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</si>
  <si>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</si>
  <si>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</si>
  <si>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</si>
  <si>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</si>
  <si>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</si>
  <si>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</si>
  <si>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</si>
  <si>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</si>
  <si>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</si>
  <si>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</si>
  <si>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</si>
  <si>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t>TO DATE OF EXPORT</t>
  </si>
  <si>
    <r>
      <rPr>
        <b/>
        <sz val="13"/>
        <color rgb="FFFF0000"/>
        <rFont val="Calibri"/>
        <family val="2"/>
        <scheme val="minor"/>
      </rPr>
      <t>HATCHING EGGS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sz val="13"/>
        <color rgb="FFFF0000"/>
        <rFont val="Calibri"/>
        <family val="2"/>
        <scheme val="minor"/>
      </rPr>
      <t>1 DAY OLD CHICKS</t>
    </r>
    <r>
      <rPr>
        <b/>
        <sz val="11"/>
        <color rgb="FFFF0000"/>
        <rFont val="Calibri"/>
        <family val="2"/>
        <scheme val="minor"/>
      </rPr>
      <t xml:space="preserve"> MUST BE ACCOMPANIED BY A CERTIFICATE DECLARING THAT</t>
    </r>
  </si>
  <si>
    <r>
      <t xml:space="preserve">THE PRODUCT </t>
    </r>
    <r>
      <rPr>
        <b/>
        <sz val="13"/>
        <color rgb="FFFF0000"/>
        <rFont val="Calibri"/>
        <family val="2"/>
        <scheme val="minor"/>
      </rPr>
      <t>(PARENT)</t>
    </r>
    <r>
      <rPr>
        <b/>
        <sz val="11"/>
        <color rgb="FFFF0000"/>
        <rFont val="Calibri"/>
        <family val="2"/>
        <scheme val="minor"/>
      </rPr>
      <t xml:space="preserve"> HAS BEEN FREE FROM AVIAN INFLUENZA FOR A PERIOD OF 12 MONTHS PRIOR</t>
    </r>
  </si>
  <si>
    <t xml:space="preserve">(i.e. cannot have 1 CO and 2 Invoices legalised - would need 2 Cos and 2 Invoices. Also if LC </t>
  </si>
  <si>
    <t xml:space="preserve">requests 3 originals and 1 Invoice we MUST legalise 3 COs and 3 Invs). </t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</si>
  <si>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</si>
  <si>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</si>
  <si>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r>
      <t xml:space="preserve">£84 </t>
    </r>
    <r>
      <rPr>
        <sz val="8"/>
        <color theme="1"/>
        <rFont val="Calibri"/>
        <family val="2"/>
        <scheme val="minor"/>
      </rPr>
      <t>(UNIVERSITY CERT  £20)</t>
    </r>
  </si>
  <si>
    <t xml:space="preserve">Certificate of Free Sale                                                       </t>
  </si>
  <si>
    <t>Packing List (FCO not required)</t>
  </si>
  <si>
    <t>Health Certificate (FCO not required)</t>
  </si>
  <si>
    <t>University Degree Certificate</t>
  </si>
  <si>
    <t>Handling fee (£19.42 per BATCH) is payable in addition to translation fees.</t>
  </si>
  <si>
    <t>FCO ONLY required for educational Certificates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</si>
  <si>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Ods. Any contracts or POAs require copy of passport (UK signatory) and ID of Saudi nationals. This info must also be on the document itself</t>
    </r>
  </si>
  <si>
    <t>See tab</t>
  </si>
  <si>
    <t>As of 22 October 2015 no Poultry or Poultry products from the UK is allowed in Iraq (Circular 776)</t>
  </si>
  <si>
    <t>General Power of Attorney 
(single signature)</t>
  </si>
  <si>
    <t>Power of Attorney to set up 
a representative in Lebanon / sister branch</t>
  </si>
  <si>
    <t>Memoradum and Articles of association</t>
  </si>
  <si>
    <t>Cert of Incorporation / Free sale</t>
  </si>
  <si>
    <t>£54  x 2 (as two different documents)</t>
  </si>
  <si>
    <t xml:space="preserve">(If a document has (2) two UK signatures the Consulate will charge an additional £54.00 ie: embassy fee will be 2 @ £54.00 = £108.00) </t>
  </si>
  <si>
    <t>All documents (CO, Invoice, and O/D’S) MUST BE APOSTILED AT THE FOREIGN OFFICE before leaglisation</t>
  </si>
  <si>
    <t>Commercial Contract or Agreement</t>
  </si>
  <si>
    <t>Registration of a Company</t>
  </si>
  <si>
    <t>Certificate of Declaration</t>
  </si>
  <si>
    <t>Certificate of Incorporation</t>
  </si>
  <si>
    <t>Certificate of Change of Company's name</t>
  </si>
  <si>
    <t>Certificate of Free Sale</t>
  </si>
  <si>
    <t>Health Certificates</t>
  </si>
  <si>
    <t>Certificate of Analysis</t>
  </si>
  <si>
    <t>Marriage or Divorce Certificate</t>
  </si>
  <si>
    <t>Birth Certificate</t>
  </si>
  <si>
    <t>EMBASSY copy on all docs. All Ods must be FCOd (unless submitted with a CO). All docs must be in English</t>
  </si>
  <si>
    <r>
      <rPr>
        <b/>
        <sz val="11"/>
        <color theme="1"/>
        <rFont val="Calibri"/>
        <family val="2"/>
        <scheme val="minor"/>
      </rPr>
      <t xml:space="preserve">FCO </t>
    </r>
    <r>
      <rPr>
        <sz val="11"/>
        <color theme="1"/>
        <rFont val="Calibri"/>
        <family val="2"/>
        <scheme val="minor"/>
      </rPr>
      <t>required on all documents (including CO &amp; Invoice).       12.5% (£3.13) per document required to cover cost of postal order</t>
    </r>
  </si>
  <si>
    <t>12.5% (£3.13) per document required to cover cost of postal order</t>
  </si>
  <si>
    <t>Bank Statements</t>
  </si>
  <si>
    <t>Power of Attorney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</si>
  <si>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</si>
  <si>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t xml:space="preserve">12.5% (£10.50) per document required to cover cost of postal order. ALL </t>
    </r>
    <r>
      <rPr>
        <b/>
        <sz val="11"/>
        <color theme="1"/>
        <rFont val="Calibri"/>
        <family val="2"/>
        <scheme val="minor"/>
      </rPr>
      <t>ODs</t>
    </r>
    <r>
      <rPr>
        <sz val="11"/>
        <color theme="1"/>
        <rFont val="Calibri"/>
        <family val="2"/>
        <scheme val="minor"/>
      </rPr>
      <t xml:space="preserve"> need </t>
    </r>
    <r>
      <rPr>
        <b/>
        <sz val="11"/>
        <color theme="1"/>
        <rFont val="Calibri"/>
        <family val="2"/>
        <scheme val="minor"/>
      </rPr>
      <t>FCO</t>
    </r>
  </si>
  <si>
    <t>ALL ODS REQUIRE FCO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</si>
  <si>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£58.80</t>
    </r>
    <r>
      <rPr>
        <sz val="12"/>
        <color theme="1"/>
        <rFont val="Calibri"/>
        <family val="2"/>
        <scheme val="minor"/>
      </rPr>
      <t xml:space="preserve">) etc). </t>
    </r>
  </si>
  <si>
    <r>
      <t>This is only available for countries in the table above that have STR1 ticked. Customer pays STR1 fee (see above) and express fee (</t>
    </r>
    <r>
      <rPr>
        <b/>
        <sz val="12"/>
        <color theme="1"/>
        <rFont val="Calibri"/>
        <family val="2"/>
        <scheme val="minor"/>
      </rPr>
      <t>£39 per BATCH (co+inv); if OD per document</t>
    </r>
    <r>
      <rPr>
        <sz val="12"/>
        <color theme="1"/>
        <rFont val="Calibri"/>
        <family val="2"/>
        <scheme val="minor"/>
      </rPr>
      <t xml:space="preserve">) to LCCI. </t>
    </r>
  </si>
  <si>
    <t>£48.03 + £48.03 =</t>
  </si>
  <si>
    <r>
      <t xml:space="preserve">Minimum requirement = SET. Certification only is not allowed. Legalisation is mandatory as only STR 2 ticked. STR 1 Fee = £48.03 + £48.03, STR 2 Fee = £45 + £30 = </t>
    </r>
    <r>
      <rPr>
        <b/>
        <u/>
        <sz val="12"/>
        <color theme="1"/>
        <rFont val="Calibri"/>
        <family val="2"/>
        <scheme val="minor"/>
      </rPr>
      <t>£171.06</t>
    </r>
    <r>
      <rPr>
        <sz val="12"/>
        <color theme="1"/>
        <rFont val="Calibri"/>
        <family val="2"/>
        <scheme val="minor"/>
      </rPr>
      <t xml:space="preserve"> (Express service not allowed)</t>
    </r>
  </si>
  <si>
    <t>As STR1 is ticked for Bahrain customer can apply for express service: £96.06 + £39 are payable to LCCI. £100 + £80 is payable to Embassy directly</t>
  </si>
  <si>
    <r>
      <t xml:space="preserve">Certification fee (as calculated above) + (Embassy fee for Certificate) + (Embassy Fee for Invoice (refer to Bahrain tab)) = £96.06 + £100 + £80 = </t>
    </r>
    <r>
      <rPr>
        <b/>
        <sz val="12"/>
        <color theme="1"/>
        <rFont val="Calibri"/>
        <family val="2"/>
        <scheme val="minor"/>
      </rPr>
      <t>£276.06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</si>
  <si>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</si>
  <si>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 xml:space="preserve">Private Power of Attorney                                                      </t>
  </si>
  <si>
    <t>Commercial Documents</t>
  </si>
  <si>
    <t>(Include: contracts, certificate of registration or incorporation, company record of achievements, company trade or financial reports,</t>
  </si>
  <si>
    <t>memorandum and airticles of association, certificates of good standing, assignment or authorization for registering trademarks and patents,</t>
  </si>
  <si>
    <t>power of attorney, authorisation or agreement for the purpose of transferring or selling company shares, undertaking certificate,</t>
  </si>
  <si>
    <t>health certficate, certificate of free sale, certificate of medical product, business, veterinary, radioactivity, trade or company charity etc.)</t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</si>
  <si>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</si>
  <si>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</si>
  <si>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</si>
  <si>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</si>
  <si>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</si>
  <si>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</si>
  <si>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</si>
  <si>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</si>
  <si>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</si>
  <si>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31 May 2017 The Iraqi authorities have lifted the ban on all Poultry and Poultry Product (Circular 810)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</si>
  <si>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>FCO required for ODs</t>
    </r>
  </si>
  <si>
    <t>All ODs must have FCO (unless submitted with a CO). All docs must be in English</t>
  </si>
  <si>
    <t>The result will be kept as it is, not to be rounded up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</si>
  <si>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documents + EMBASSY copy of all docs. Hand written DOCS or amendments will be </t>
    </r>
    <r>
      <rPr>
        <b/>
        <sz val="11"/>
        <color theme="1"/>
        <rFont val="Calibri"/>
        <family val="2"/>
        <scheme val="minor"/>
      </rPr>
      <t xml:space="preserve">REJECTED </t>
    </r>
    <r>
      <rPr>
        <sz val="11"/>
        <color theme="1"/>
        <rFont val="Calibri"/>
        <family val="2"/>
        <scheme val="minor"/>
      </rPr>
      <t xml:space="preserve">(circ  767). </t>
    </r>
    <r>
      <rPr>
        <b/>
        <sz val="11"/>
        <color theme="1"/>
        <rFont val="Calibri"/>
        <family val="2"/>
        <scheme val="minor"/>
      </rPr>
      <t>INV legalised per CO</t>
    </r>
    <r>
      <rPr>
        <sz val="11"/>
        <color theme="1"/>
        <rFont val="Calibri"/>
        <family val="2"/>
        <scheme val="minor"/>
      </rPr>
      <t xml:space="preserve"> (see country page) . </t>
    </r>
    <r>
      <rPr>
        <b/>
        <sz val="11"/>
        <color theme="1"/>
        <rFont val="Calibri"/>
        <family val="2"/>
        <scheme val="minor"/>
      </rPr>
      <t>NO UK/EU</t>
    </r>
    <r>
      <rPr>
        <sz val="11"/>
        <color theme="1"/>
        <rFont val="Calibri"/>
        <family val="2"/>
        <scheme val="minor"/>
      </rPr>
      <t xml:space="preserve"> POULTRY PRODUCTS ALLOWED (Circ 776) All goods that have been produced outside of the UK (foreign Origin) must now have a formal letter issued by the consignor confirming that the goods have been produced for their benefit.  The letter must accompany all documents being submitted to the Embassy (Cir 820)</t>
    </r>
  </si>
  <si>
    <t>USA: invoice value x 4 x 0.2% = total value then divide by 4.0</t>
  </si>
  <si>
    <t>GBP: invoice value x 8 x 0.2% = total value then divide by 4.0</t>
  </si>
  <si>
    <t>EUR: invoice value x 6 x 0.2% = total value then divide by 4.0</t>
  </si>
  <si>
    <r>
      <t>Summary Invoices not accepted</t>
    </r>
    <r>
      <rPr>
        <b/>
        <sz val="10"/>
        <color theme="1"/>
        <rFont val="Calibri"/>
        <family val="2"/>
        <scheme val="minor"/>
      </rPr>
      <t xml:space="preserve"> (All £500 ODs require FCO)</t>
    </r>
  </si>
  <si>
    <t>Fee</t>
  </si>
  <si>
    <t>VALUE OF INVOICE IN QAR</t>
  </si>
  <si>
    <t>* Summary invoices are not accepted</t>
  </si>
  <si>
    <t>Original + Copy</t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</si>
  <si>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£250,001)</t>
    </r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</si>
  <si>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>(over e253,166)</t>
    </r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</si>
  <si>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$274,726)</t>
    </r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</si>
  <si>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QAR 1,000,001)</t>
    </r>
  </si>
  <si>
    <t>Degree Certificate (must be notarised + FCO)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</si>
</sst>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£&quot;#,##0;[Red]\-&quot;£&quot;#,##0"/>
    <numFmt numFmtId="165" formatCode="&quot;£&quot;#,##0.00;[Red]\-&quot;£&quot;#,##0.00"/>
    <numFmt numFmtId="166" formatCode="_-&quot;£&quot;* #,##0.00_-;\-&quot;£&quot;* #,##0.00_-;_-&quot;£&quot;* &quot;-&quot;??_-;_-@_-"/>
    <numFmt numFmtId="167" formatCode="&quot;£&quot;#,##0.0;[Red]\-&quot;£&quot;#,##0.0"/>
    <numFmt numFmtId="168" formatCode="&quot;£&quot;#,##0.00"/>
    <numFmt numFmtId="169" formatCode="[$USD]\ #,##0.00"/>
    <numFmt numFmtId="170" formatCode="[$€-2]\ #,##0.00"/>
    <numFmt numFmtId="171" formatCode="#,##0_ ;\-#,##0\ "/>
    <numFmt numFmtId="172" formatCode="[$$-409]#,##0.00"/>
    <numFmt numFmtId="173" formatCode="[$€-2]\ #,##0.00;[Red]\-[$€-2]\ #,##0.00"/>
    <numFmt numFmtId="174" formatCode="[$£-809]#,##0.00;[Red]\-[$£-809]#,##0.00"/>
    <numFmt numFmtId="175" formatCode="[$QAR]\ 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6" fontId="8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7" fillId="0" borderId="33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quotePrefix="1" applyNumberFormat="1" applyAlignment="1">
      <alignment horizontal="left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 vertical="center" indent="5"/>
    </xf>
    <xf numFmtId="165" fontId="10" fillId="0" borderId="0" xfId="0" applyNumberFormat="1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0" borderId="0" xfId="0" applyFont="1" applyFill="1"/>
    <xf numFmtId="0" fontId="1" fillId="3" borderId="0" xfId="0" applyFont="1" applyFill="1"/>
    <xf numFmtId="0" fontId="7" fillId="3" borderId="32" xfId="0" applyFont="1" applyFill="1" applyBorder="1" applyAlignment="1">
      <alignment vertical="center" wrapText="1"/>
    </xf>
    <xf numFmtId="0" fontId="0" fillId="3" borderId="0" xfId="0" applyFill="1"/>
    <xf numFmtId="167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0" fontId="0" fillId="0" borderId="0" xfId="0" applyBorder="1"/>
    <xf numFmtId="164" fontId="0" fillId="0" borderId="35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36" xfId="0" applyBorder="1"/>
    <xf numFmtId="0" fontId="0" fillId="3" borderId="11" xfId="0" applyFill="1" applyBorder="1"/>
    <xf numFmtId="164" fontId="0" fillId="4" borderId="12" xfId="0" applyNumberFormat="1" applyFill="1" applyBorder="1" applyAlignment="1">
      <alignment horizontal="left"/>
    </xf>
    <xf numFmtId="0" fontId="0" fillId="3" borderId="37" xfId="0" applyFill="1" applyBorder="1"/>
    <xf numFmtId="164" fontId="0" fillId="4" borderId="38" xfId="0" applyNumberFormat="1" applyFill="1" applyBorder="1" applyAlignment="1">
      <alignment horizontal="left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left"/>
    </xf>
    <xf numFmtId="164" fontId="0" fillId="0" borderId="39" xfId="0" applyNumberFormat="1" applyBorder="1" applyAlignment="1">
      <alignment horizontal="left"/>
    </xf>
    <xf numFmtId="164" fontId="1" fillId="0" borderId="39" xfId="0" applyNumberFormat="1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left"/>
    </xf>
    <xf numFmtId="164" fontId="1" fillId="0" borderId="4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9" fillId="0" borderId="11" xfId="0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7" fillId="0" borderId="16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165" fontId="7" fillId="0" borderId="42" xfId="0" applyNumberFormat="1" applyFont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170" fontId="13" fillId="7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0" xfId="0" applyFill="1" applyBorder="1" applyAlignment="1"/>
    <xf numFmtId="0" fontId="1" fillId="0" borderId="0" xfId="0" applyFont="1" applyAlignment="1">
      <alignment horizontal="left"/>
    </xf>
    <xf numFmtId="17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0" fontId="15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1" fontId="0" fillId="0" borderId="0" xfId="0" applyNumberFormat="1"/>
    <xf numFmtId="170" fontId="0" fillId="0" borderId="13" xfId="0" applyNumberFormat="1" applyBorder="1" applyAlignment="1">
      <alignment horizontal="left"/>
    </xf>
    <xf numFmtId="170" fontId="0" fillId="0" borderId="15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68" fontId="0" fillId="0" borderId="11" xfId="0" applyNumberFormat="1" applyBorder="1" applyAlignment="1">
      <alignment horizontal="left"/>
    </xf>
    <xf numFmtId="168" fontId="0" fillId="0" borderId="13" xfId="0" applyNumberFormat="1" applyBorder="1" applyAlignment="1">
      <alignment horizontal="left"/>
    </xf>
    <xf numFmtId="168" fontId="0" fillId="0" borderId="15" xfId="0" applyNumberFormat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168" fontId="12" fillId="5" borderId="17" xfId="0" applyNumberFormat="1" applyFont="1" applyFill="1" applyBorder="1" applyAlignment="1" applyProtection="1">
      <alignment horizontal="center"/>
      <protection locked="0"/>
    </xf>
    <xf numFmtId="169" fontId="13" fillId="6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3" fontId="0" fillId="4" borderId="34" xfId="0" applyNumberFormat="1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5" fillId="0" borderId="0" xfId="0" quotePrefix="1" applyFont="1"/>
    <xf numFmtId="0" fontId="0" fillId="0" borderId="0" xfId="0" quotePrefix="1"/>
    <xf numFmtId="165" fontId="0" fillId="0" borderId="0" xfId="0" applyNumberFormat="1"/>
    <xf numFmtId="165" fontId="16" fillId="0" borderId="0" xfId="0" applyNumberFormat="1" applyFont="1"/>
    <xf numFmtId="0" fontId="0" fillId="0" borderId="0" xfId="0" quotePrefix="1" applyAlignment="1">
      <alignment horizontal="center"/>
    </xf>
    <xf numFmtId="0" fontId="5" fillId="0" borderId="0" xfId="0" applyFont="1" applyFill="1"/>
    <xf numFmtId="0" fontId="3" fillId="10" borderId="0" xfId="0" applyFont="1" applyFill="1" applyBorder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Border="1" applyAlignment="1">
      <alignment vertical="center"/>
    </xf>
    <xf numFmtId="0" fontId="5" fillId="4" borderId="0" xfId="0" applyFont="1" applyFill="1"/>
    <xf numFmtId="0" fontId="5" fillId="10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/>
    <xf numFmtId="164" fontId="5" fillId="0" borderId="4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20" xfId="0" applyBorder="1"/>
    <xf numFmtId="0" fontId="0" fillId="0" borderId="44" xfId="0" applyBorder="1"/>
    <xf numFmtId="0" fontId="5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14" fillId="0" borderId="0" xfId="0" applyFont="1"/>
    <xf numFmtId="0" fontId="5" fillId="0" borderId="25" xfId="0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left"/>
    </xf>
    <xf numFmtId="167" fontId="1" fillId="0" borderId="40" xfId="0" applyNumberFormat="1" applyFont="1" applyBorder="1" applyAlignment="1">
      <alignment horizontal="left"/>
    </xf>
    <xf numFmtId="167" fontId="1" fillId="0" borderId="49" xfId="0" applyNumberFormat="1" applyFont="1" applyBorder="1" applyAlignment="1">
      <alignment horizontal="left"/>
    </xf>
    <xf numFmtId="167" fontId="1" fillId="0" borderId="16" xfId="0" applyNumberFormat="1" applyFont="1" applyBorder="1" applyAlignment="1">
      <alignment horizontal="left"/>
    </xf>
    <xf numFmtId="167" fontId="5" fillId="0" borderId="13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4" fillId="0" borderId="0" xfId="3"/>
    <xf numFmtId="0" fontId="25" fillId="0" borderId="0" xfId="0" applyFont="1"/>
    <xf numFmtId="0" fontId="26" fillId="0" borderId="0" xfId="0" applyFont="1"/>
    <xf numFmtId="173" fontId="0" fillId="0" borderId="14" xfId="0" applyNumberFormat="1" applyBorder="1" applyAlignment="1">
      <alignment horizontal="left"/>
    </xf>
    <xf numFmtId="173" fontId="0" fillId="0" borderId="16" xfId="0" applyNumberFormat="1" applyBorder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168" fontId="0" fillId="0" borderId="16" xfId="0" applyNumberForma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173" fontId="0" fillId="0" borderId="35" xfId="0" applyNumberFormat="1" applyBorder="1" applyAlignment="1">
      <alignment horizontal="left"/>
    </xf>
    <xf numFmtId="164" fontId="0" fillId="4" borderId="50" xfId="0" applyNumberFormat="1" applyFill="1" applyBorder="1" applyAlignment="1">
      <alignment horizontal="left"/>
    </xf>
    <xf numFmtId="172" fontId="0" fillId="0" borderId="29" xfId="0" applyNumberFormat="1" applyBorder="1" applyAlignment="1">
      <alignment horizontal="left"/>
    </xf>
    <xf numFmtId="168" fontId="0" fillId="0" borderId="29" xfId="0" applyNumberFormat="1" applyBorder="1" applyAlignment="1">
      <alignment horizontal="left"/>
    </xf>
    <xf numFmtId="175" fontId="0" fillId="0" borderId="13" xfId="0" applyNumberFormat="1" applyBorder="1" applyAlignment="1">
      <alignment horizontal="left"/>
    </xf>
    <xf numFmtId="175" fontId="0" fillId="0" borderId="35" xfId="0" applyNumberFormat="1" applyBorder="1" applyAlignment="1">
      <alignment horizontal="left"/>
    </xf>
    <xf numFmtId="175" fontId="0" fillId="0" borderId="15" xfId="0" applyNumberFormat="1" applyBorder="1" applyAlignment="1">
      <alignment horizontal="left"/>
    </xf>
    <xf numFmtId="0" fontId="3" fillId="0" borderId="0" xfId="0" applyFont="1" applyAlignment="1">
      <alignment vertical="center"/>
    </xf>
    <xf numFmtId="164" fontId="14" fillId="0" borderId="0" xfId="0" applyNumberFormat="1" applyFont="1" applyBorder="1" applyAlignment="1"/>
    <xf numFmtId="0" fontId="29" fillId="0" borderId="0" xfId="0" applyFont="1" applyBorder="1"/>
    <xf numFmtId="0" fontId="0" fillId="3" borderId="41" xfId="0" applyFill="1" applyBorder="1"/>
    <xf numFmtId="164" fontId="0" fillId="4" borderId="42" xfId="0" applyNumberFormat="1" applyFill="1" applyBorder="1" applyAlignment="1">
      <alignment horizontal="left"/>
    </xf>
    <xf numFmtId="168" fontId="0" fillId="0" borderId="41" xfId="0" applyNumberFormat="1" applyBorder="1" applyAlignment="1">
      <alignment horizontal="left"/>
    </xf>
    <xf numFmtId="168" fontId="0" fillId="0" borderId="51" xfId="0" applyNumberFormat="1" applyBorder="1" applyAlignment="1">
      <alignment horizontal="left"/>
    </xf>
    <xf numFmtId="164" fontId="0" fillId="4" borderId="52" xfId="0" applyNumberFormat="1" applyFill="1" applyBorder="1" applyAlignment="1">
      <alignment horizontal="left"/>
    </xf>
    <xf numFmtId="164" fontId="0" fillId="4" borderId="39" xfId="0" applyNumberFormat="1" applyFill="1" applyBorder="1" applyAlignment="1">
      <alignment horizontal="left"/>
    </xf>
    <xf numFmtId="174" fontId="27" fillId="0" borderId="14" xfId="0" applyNumberFormat="1" applyFont="1" applyBorder="1" applyAlignment="1">
      <alignment horizontal="left"/>
    </xf>
    <xf numFmtId="174" fontId="27" fillId="0" borderId="17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165" fontId="0" fillId="0" borderId="0" xfId="0" quotePrefix="1" applyNumberFormat="1" applyAlignment="1">
      <alignment horizontal="center"/>
    </xf>
    <xf numFmtId="0" fontId="5" fillId="0" borderId="0" xfId="0" quotePrefix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8" fontId="12" fillId="5" borderId="25" xfId="0" applyNumberFormat="1" applyFont="1" applyFill="1" applyBorder="1" applyAlignment="1" applyProtection="1">
      <alignment horizontal="center"/>
      <protection locked="0"/>
    </xf>
    <xf numFmtId="168" fontId="12" fillId="5" borderId="19" xfId="0" applyNumberFormat="1" applyFont="1" applyFill="1" applyBorder="1" applyAlignment="1" applyProtection="1">
      <alignment horizontal="center"/>
      <protection locked="0"/>
    </xf>
    <xf numFmtId="169" fontId="13" fillId="6" borderId="25" xfId="0" applyNumberFormat="1" applyFont="1" applyFill="1" applyBorder="1" applyAlignment="1" applyProtection="1">
      <alignment horizontal="center"/>
      <protection locked="0"/>
    </xf>
    <xf numFmtId="169" fontId="13" fillId="6" borderId="19" xfId="0" applyNumberFormat="1" applyFont="1" applyFill="1" applyBorder="1" applyAlignment="1" applyProtection="1">
      <alignment horizontal="center"/>
      <protection locked="0"/>
    </xf>
    <xf numFmtId="170" fontId="13" fillId="7" borderId="27" xfId="0" applyNumberFormat="1" applyFont="1" applyFill="1" applyBorder="1" applyAlignment="1" applyProtection="1">
      <alignment horizontal="center"/>
      <protection locked="0"/>
    </xf>
    <xf numFmtId="170" fontId="13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9" borderId="43" xfId="0" applyFill="1" applyBorder="1" applyAlignment="1" applyProtection="1">
      <alignment horizontal="center"/>
      <protection locked="0"/>
    </xf>
    <xf numFmtId="0" fontId="0" fillId="9" borderId="45" xfId="0" applyFill="1" applyBorder="1" applyAlignment="1" applyProtection="1">
      <alignment horizontal="center"/>
      <protection locked="0"/>
    </xf>
    <xf numFmtId="168" fontId="12" fillId="5" borderId="17" xfId="0" applyNumberFormat="1" applyFont="1" applyFill="1" applyBorder="1" applyAlignment="1" applyProtection="1">
      <alignment horizontal="center"/>
    </xf>
    <xf numFmtId="168" fontId="12" fillId="5" borderId="29" xfId="0" applyNumberFormat="1" applyFont="1" applyFill="1" applyBorder="1" applyAlignment="1" applyProtection="1">
      <alignment horizontal="center"/>
    </xf>
    <xf numFmtId="169" fontId="13" fillId="6" borderId="17" xfId="0" applyNumberFormat="1" applyFont="1" applyFill="1" applyBorder="1" applyAlignment="1" applyProtection="1">
      <alignment horizontal="center"/>
      <protection locked="0"/>
    </xf>
    <xf numFmtId="169" fontId="13" fillId="6" borderId="29" xfId="0" applyNumberFormat="1" applyFont="1" applyFill="1" applyBorder="1" applyAlignment="1" applyProtection="1">
      <alignment horizontal="center"/>
      <protection locked="0"/>
    </xf>
    <xf numFmtId="170" fontId="13" fillId="7" borderId="44" xfId="0" applyNumberFormat="1" applyFont="1" applyFill="1" applyBorder="1" applyAlignment="1" applyProtection="1">
      <alignment horizontal="center"/>
      <protection locked="0"/>
    </xf>
    <xf numFmtId="170" fontId="13" fillId="7" borderId="30" xfId="0" applyNumberFormat="1" applyFont="1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46" xfId="0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0" fillId="0" borderId="44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trustnet.com/Currencies/CurrencyMatri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68"/>
  <sheetViews>
    <sheetView tabSelected="1" topLeftCell="A58" zoomScale="85" zoomScaleNormal="85" workbookViewId="0">
      <selection activeCell="H31" sqref="H31"/>
    </sheetView>
  </sheetViews>
  <sheetFormatPr defaultRowHeight="15" x14ac:dyDescent="0.25"/>
  <cols>
    <col min="1" max="1" width="3.140625" customWidth="1"/>
    <col min="2" max="2" width="20" customWidth="1"/>
    <col min="3" max="3" width="11.28515625" customWidth="1"/>
    <col min="4" max="4" width="11.42578125" customWidth="1"/>
    <col min="5" max="5" width="20.7109375" customWidth="1"/>
    <col min="6" max="6" width="14.140625" customWidth="1"/>
    <col min="7" max="12" width="10.7109375" customWidth="1"/>
    <col min="13" max="13" width="33.7109375" customWidth="1"/>
    <col min="14" max="14" width="9" customWidth="1"/>
    <col min="15" max="15" width="9.140625" customWidth="1"/>
    <col min="16" max="16" width="17.7109375" customWidth="1"/>
  </cols>
  <sheetData>
    <row r="1" spans="2:16" ht="15.75" thickBot="1" x14ac:dyDescent="0.3"/>
    <row r="2" spans="2:16" ht="17.25" customHeight="1" x14ac:dyDescent="0.25">
      <c r="B2" s="196" t="s">
        <v>273</v>
      </c>
      <c r="C2" s="200" t="s">
        <v>18</v>
      </c>
      <c r="D2" s="201"/>
      <c r="E2" s="202" t="s">
        <v>274</v>
      </c>
      <c r="F2" s="200" t="s">
        <v>19</v>
      </c>
      <c r="G2" s="204"/>
      <c r="H2" s="201" t="s">
        <v>22</v>
      </c>
      <c r="I2" s="201"/>
      <c r="J2" s="200" t="s">
        <v>23</v>
      </c>
      <c r="K2" s="204"/>
      <c r="L2" s="208" t="s">
        <v>24</v>
      </c>
      <c r="M2" s="209"/>
      <c r="N2" s="196" t="s">
        <v>230</v>
      </c>
      <c r="O2" s="209" t="s">
        <v>25</v>
      </c>
      <c r="P2" s="2"/>
    </row>
    <row r="3" spans="2:16" ht="26.25" customHeight="1" thickBot="1" x14ac:dyDescent="0.3">
      <c r="B3" s="197"/>
      <c r="C3" s="4">
        <v>1</v>
      </c>
      <c r="D3" s="120">
        <v>2</v>
      </c>
      <c r="E3" s="203"/>
      <c r="F3" s="143" t="s">
        <v>20</v>
      </c>
      <c r="G3" s="144" t="s">
        <v>21</v>
      </c>
      <c r="H3" s="141" t="s">
        <v>20</v>
      </c>
      <c r="I3" s="141" t="s">
        <v>21</v>
      </c>
      <c r="J3" s="143" t="s">
        <v>20</v>
      </c>
      <c r="K3" s="144" t="s">
        <v>21</v>
      </c>
      <c r="L3" s="210"/>
      <c r="M3" s="211"/>
      <c r="N3" s="217"/>
      <c r="O3" s="211"/>
    </row>
    <row r="4" spans="2:16" ht="20.25" customHeight="1" x14ac:dyDescent="0.25">
      <c r="B4" s="29" t="s">
        <v>0</v>
      </c>
      <c r="C4" s="35" t="s">
        <v>31</v>
      </c>
      <c r="D4" s="36" t="s">
        <v>31</v>
      </c>
      <c r="E4" s="140" t="s">
        <v>26</v>
      </c>
      <c r="F4" s="43">
        <v>60</v>
      </c>
      <c r="G4" s="44">
        <v>60</v>
      </c>
      <c r="H4" s="142" t="s">
        <v>263</v>
      </c>
      <c r="I4" s="147">
        <v>7</v>
      </c>
      <c r="J4" s="43">
        <v>60</v>
      </c>
      <c r="K4" s="44">
        <v>60</v>
      </c>
      <c r="L4" s="212" t="s">
        <v>32</v>
      </c>
      <c r="M4" s="212"/>
      <c r="N4" s="24" t="s">
        <v>34</v>
      </c>
      <c r="O4" s="22" t="s">
        <v>33</v>
      </c>
    </row>
    <row r="5" spans="2:16" ht="21.75" customHeight="1" x14ac:dyDescent="0.25">
      <c r="B5" s="30" t="s">
        <v>1</v>
      </c>
      <c r="C5" s="37" t="s">
        <v>31</v>
      </c>
      <c r="D5" s="38" t="s">
        <v>31</v>
      </c>
      <c r="E5" s="19" t="s">
        <v>26</v>
      </c>
      <c r="F5" s="14">
        <v>100</v>
      </c>
      <c r="G5" s="15">
        <v>100</v>
      </c>
      <c r="H5" s="12" t="s">
        <v>263</v>
      </c>
      <c r="I5" s="13" t="s">
        <v>263</v>
      </c>
      <c r="J5" s="10" t="s">
        <v>263</v>
      </c>
      <c r="K5" s="11" t="s">
        <v>263</v>
      </c>
      <c r="L5" s="198" t="s">
        <v>316</v>
      </c>
      <c r="M5" s="198"/>
      <c r="N5" s="25" t="s">
        <v>34</v>
      </c>
      <c r="O5" s="6" t="s">
        <v>33</v>
      </c>
    </row>
    <row r="6" spans="2:16" ht="170.25" customHeight="1" x14ac:dyDescent="0.25">
      <c r="B6" s="30" t="s">
        <v>2</v>
      </c>
      <c r="C6" s="37" t="s">
        <v>31</v>
      </c>
      <c r="D6" s="38" t="s">
        <v>31</v>
      </c>
      <c r="E6" s="19" t="s">
        <v>26</v>
      </c>
      <c r="F6" s="14">
        <v>150</v>
      </c>
      <c r="G6" s="15">
        <v>150</v>
      </c>
      <c r="H6" s="8">
        <v>150</v>
      </c>
      <c r="I6" s="9">
        <v>150</v>
      </c>
      <c r="J6" s="14">
        <v>145</v>
      </c>
      <c r="K6" s="15">
        <v>145</v>
      </c>
      <c r="L6" s="198" t="s">
        <v>336</v>
      </c>
      <c r="M6" s="198"/>
      <c r="N6" s="25" t="s">
        <v>34</v>
      </c>
      <c r="O6" s="6" t="s">
        <v>33</v>
      </c>
    </row>
    <row r="7" spans="2:16" ht="22.5" customHeight="1" x14ac:dyDescent="0.25">
      <c r="B7" s="30" t="s">
        <v>63</v>
      </c>
      <c r="C7" s="37" t="s">
        <v>31</v>
      </c>
      <c r="D7" s="137" t="s">
        <v>35</v>
      </c>
      <c r="E7" s="19" t="s">
        <v>30</v>
      </c>
      <c r="F7" s="10" t="s">
        <v>263</v>
      </c>
      <c r="G7" s="11" t="s">
        <v>263</v>
      </c>
      <c r="H7" s="12" t="s">
        <v>263</v>
      </c>
      <c r="I7" s="13" t="s">
        <v>263</v>
      </c>
      <c r="J7" s="10" t="s">
        <v>263</v>
      </c>
      <c r="K7" s="11" t="s">
        <v>263</v>
      </c>
      <c r="L7" s="198"/>
      <c r="M7" s="198"/>
      <c r="N7" s="7" t="s">
        <v>228</v>
      </c>
      <c r="O7" s="6" t="s">
        <v>33</v>
      </c>
    </row>
    <row r="8" spans="2:16" ht="43.5" customHeight="1" x14ac:dyDescent="0.25">
      <c r="B8" s="30" t="s">
        <v>3</v>
      </c>
      <c r="C8" s="37" t="s">
        <v>31</v>
      </c>
      <c r="D8" s="38" t="s">
        <v>31</v>
      </c>
      <c r="E8" s="19" t="s">
        <v>26</v>
      </c>
      <c r="F8" s="14">
        <v>84</v>
      </c>
      <c r="G8" s="15">
        <v>84</v>
      </c>
      <c r="H8" s="8">
        <v>84</v>
      </c>
      <c r="I8" s="9">
        <v>84</v>
      </c>
      <c r="J8" s="156" t="s">
        <v>275</v>
      </c>
      <c r="K8" s="156" t="s">
        <v>275</v>
      </c>
      <c r="L8" s="198" t="s">
        <v>308</v>
      </c>
      <c r="M8" s="198"/>
      <c r="N8" s="25" t="s">
        <v>34</v>
      </c>
      <c r="O8" s="6" t="s">
        <v>33</v>
      </c>
    </row>
    <row r="9" spans="2:16" ht="42.75" customHeight="1" x14ac:dyDescent="0.25">
      <c r="B9" s="30" t="s">
        <v>4</v>
      </c>
      <c r="C9" s="114"/>
      <c r="D9" s="38" t="s">
        <v>31</v>
      </c>
      <c r="E9" s="19" t="s">
        <v>26</v>
      </c>
      <c r="F9" s="14">
        <v>45</v>
      </c>
      <c r="G9" s="15">
        <v>45</v>
      </c>
      <c r="H9" s="8">
        <v>30</v>
      </c>
      <c r="I9" s="9">
        <v>30</v>
      </c>
      <c r="J9" s="138" t="s">
        <v>28</v>
      </c>
      <c r="K9" s="16" t="s">
        <v>28</v>
      </c>
      <c r="L9" s="198" t="s">
        <v>281</v>
      </c>
      <c r="M9" s="198"/>
      <c r="N9" s="115" t="s">
        <v>33</v>
      </c>
      <c r="O9" s="6" t="s">
        <v>33</v>
      </c>
    </row>
    <row r="10" spans="2:16" ht="32.25" customHeight="1" x14ac:dyDescent="0.25">
      <c r="B10" s="30" t="s">
        <v>5</v>
      </c>
      <c r="C10" s="37" t="s">
        <v>31</v>
      </c>
      <c r="D10" s="38" t="s">
        <v>31</v>
      </c>
      <c r="E10" s="19" t="s">
        <v>26</v>
      </c>
      <c r="F10" s="145" t="s">
        <v>29</v>
      </c>
      <c r="G10" s="18">
        <v>8</v>
      </c>
      <c r="H10" s="12" t="s">
        <v>263</v>
      </c>
      <c r="I10" s="17">
        <v>11</v>
      </c>
      <c r="J10" s="45" t="s">
        <v>263</v>
      </c>
      <c r="K10" s="18">
        <v>11</v>
      </c>
      <c r="L10" s="199" t="s">
        <v>302</v>
      </c>
      <c r="M10" s="198"/>
      <c r="N10" s="25" t="s">
        <v>34</v>
      </c>
      <c r="O10" s="6" t="s">
        <v>33</v>
      </c>
    </row>
    <row r="11" spans="2:16" ht="43.5" customHeight="1" x14ac:dyDescent="0.25">
      <c r="B11" s="30" t="s">
        <v>6</v>
      </c>
      <c r="C11" s="37" t="s">
        <v>31</v>
      </c>
      <c r="D11" s="38" t="s">
        <v>31</v>
      </c>
      <c r="E11" s="154" t="s">
        <v>267</v>
      </c>
      <c r="F11" s="10" t="s">
        <v>263</v>
      </c>
      <c r="G11" s="18">
        <v>5</v>
      </c>
      <c r="H11" s="9">
        <v>5</v>
      </c>
      <c r="I11" s="17">
        <v>5</v>
      </c>
      <c r="J11" s="20">
        <v>20</v>
      </c>
      <c r="K11" s="18">
        <v>20</v>
      </c>
      <c r="L11" s="198" t="s">
        <v>333</v>
      </c>
      <c r="M11" s="198"/>
      <c r="N11" s="25" t="s">
        <v>34</v>
      </c>
      <c r="O11" s="6" t="s">
        <v>33</v>
      </c>
    </row>
    <row r="12" spans="2:16" ht="21.75" customHeight="1" x14ac:dyDescent="0.25">
      <c r="B12" s="30" t="s">
        <v>7</v>
      </c>
      <c r="C12" s="37" t="s">
        <v>31</v>
      </c>
      <c r="D12" s="137" t="s">
        <v>35</v>
      </c>
      <c r="E12" s="19" t="s">
        <v>30</v>
      </c>
      <c r="F12" s="10" t="s">
        <v>263</v>
      </c>
      <c r="G12" s="11" t="s">
        <v>263</v>
      </c>
      <c r="H12" s="12" t="s">
        <v>263</v>
      </c>
      <c r="I12" s="13" t="s">
        <v>263</v>
      </c>
      <c r="J12" s="10" t="s">
        <v>263</v>
      </c>
      <c r="K12" s="11" t="s">
        <v>263</v>
      </c>
      <c r="L12" s="198" t="s">
        <v>32</v>
      </c>
      <c r="M12" s="198"/>
      <c r="N12" s="7" t="s">
        <v>228</v>
      </c>
      <c r="O12" s="6" t="s">
        <v>33</v>
      </c>
    </row>
    <row r="13" spans="2:16" ht="43.5" customHeight="1" x14ac:dyDescent="0.25">
      <c r="B13" s="30" t="s">
        <v>8</v>
      </c>
      <c r="C13" s="37" t="s">
        <v>31</v>
      </c>
      <c r="D13" s="38" t="s">
        <v>31</v>
      </c>
      <c r="E13" s="19" t="s">
        <v>30</v>
      </c>
      <c r="F13" s="10">
        <v>25</v>
      </c>
      <c r="G13" s="32">
        <v>25</v>
      </c>
      <c r="H13" s="12">
        <v>25</v>
      </c>
      <c r="I13" s="13">
        <v>25</v>
      </c>
      <c r="J13" s="45">
        <v>25</v>
      </c>
      <c r="K13" s="11">
        <v>25</v>
      </c>
      <c r="L13" s="198" t="s">
        <v>303</v>
      </c>
      <c r="M13" s="198"/>
      <c r="N13" s="25" t="s">
        <v>34</v>
      </c>
      <c r="O13" s="6" t="s">
        <v>33</v>
      </c>
    </row>
    <row r="14" spans="2:16" ht="36.75" customHeight="1" x14ac:dyDescent="0.25">
      <c r="B14" s="30" t="s">
        <v>9</v>
      </c>
      <c r="C14" s="37" t="s">
        <v>31</v>
      </c>
      <c r="D14" s="38" t="s">
        <v>31</v>
      </c>
      <c r="E14" s="19" t="s">
        <v>26</v>
      </c>
      <c r="F14" s="14">
        <v>60</v>
      </c>
      <c r="G14" s="18">
        <v>30</v>
      </c>
      <c r="H14" s="12" t="s">
        <v>263</v>
      </c>
      <c r="I14" s="13" t="s">
        <v>263</v>
      </c>
      <c r="J14" s="10" t="s">
        <v>263</v>
      </c>
      <c r="K14" s="11" t="s">
        <v>263</v>
      </c>
      <c r="L14" s="198" t="s">
        <v>264</v>
      </c>
      <c r="M14" s="198"/>
      <c r="N14" s="25" t="s">
        <v>34</v>
      </c>
      <c r="O14" s="6" t="s">
        <v>33</v>
      </c>
    </row>
    <row r="15" spans="2:16" ht="23.45" customHeight="1" x14ac:dyDescent="0.25">
      <c r="B15" s="30" t="s">
        <v>10</v>
      </c>
      <c r="C15" s="114"/>
      <c r="D15" s="38" t="s">
        <v>31</v>
      </c>
      <c r="E15" s="19" t="s">
        <v>26</v>
      </c>
      <c r="F15" s="14">
        <v>38</v>
      </c>
      <c r="G15" s="15">
        <v>38</v>
      </c>
      <c r="H15" s="12" t="s">
        <v>263</v>
      </c>
      <c r="I15" s="13" t="s">
        <v>263</v>
      </c>
      <c r="J15" s="10" t="s">
        <v>263</v>
      </c>
      <c r="K15" s="11" t="s">
        <v>263</v>
      </c>
      <c r="L15" s="198" t="s">
        <v>36</v>
      </c>
      <c r="M15" s="198"/>
      <c r="N15" s="115" t="s">
        <v>33</v>
      </c>
      <c r="O15" s="6" t="s">
        <v>33</v>
      </c>
    </row>
    <row r="16" spans="2:16" ht="56.25" customHeight="1" x14ac:dyDescent="0.25">
      <c r="B16" s="30" t="s">
        <v>11</v>
      </c>
      <c r="C16" s="37" t="s">
        <v>31</v>
      </c>
      <c r="D16" s="38" t="s">
        <v>31</v>
      </c>
      <c r="E16" s="19" t="s">
        <v>26</v>
      </c>
      <c r="F16" s="10" t="s">
        <v>27</v>
      </c>
      <c r="G16" s="11" t="s">
        <v>27</v>
      </c>
      <c r="H16" s="12" t="s">
        <v>27</v>
      </c>
      <c r="I16" s="13" t="s">
        <v>27</v>
      </c>
      <c r="J16" s="20">
        <v>9</v>
      </c>
      <c r="K16" s="18">
        <v>9</v>
      </c>
      <c r="L16" s="198" t="s">
        <v>282</v>
      </c>
      <c r="M16" s="198"/>
      <c r="N16" s="25" t="s">
        <v>34</v>
      </c>
      <c r="O16" s="6" t="s">
        <v>33</v>
      </c>
    </row>
    <row r="17" spans="2:15" ht="19.5" customHeight="1" x14ac:dyDescent="0.25">
      <c r="B17" s="30" t="s">
        <v>12</v>
      </c>
      <c r="C17" s="37" t="s">
        <v>31</v>
      </c>
      <c r="D17" s="137" t="s">
        <v>35</v>
      </c>
      <c r="E17" s="19" t="s">
        <v>30</v>
      </c>
      <c r="F17" s="14">
        <v>10</v>
      </c>
      <c r="G17" s="15">
        <v>10</v>
      </c>
      <c r="H17" s="8">
        <v>10</v>
      </c>
      <c r="I17" s="9">
        <v>10</v>
      </c>
      <c r="J17" s="20">
        <v>10</v>
      </c>
      <c r="K17" s="18">
        <v>10</v>
      </c>
      <c r="L17" s="198"/>
      <c r="M17" s="198"/>
      <c r="N17" s="7" t="s">
        <v>228</v>
      </c>
      <c r="O17" s="6" t="s">
        <v>33</v>
      </c>
    </row>
    <row r="18" spans="2:15" ht="20.25" customHeight="1" x14ac:dyDescent="0.25">
      <c r="B18" s="30" t="s">
        <v>13</v>
      </c>
      <c r="C18" s="37" t="s">
        <v>31</v>
      </c>
      <c r="D18" s="38" t="s">
        <v>31</v>
      </c>
      <c r="E18" s="19" t="s">
        <v>26</v>
      </c>
      <c r="F18" s="10" t="s">
        <v>27</v>
      </c>
      <c r="G18" s="11" t="s">
        <v>27</v>
      </c>
      <c r="H18" s="12" t="s">
        <v>263</v>
      </c>
      <c r="I18" s="13" t="s">
        <v>263</v>
      </c>
      <c r="J18" s="20">
        <v>55</v>
      </c>
      <c r="K18" s="18">
        <v>55</v>
      </c>
      <c r="L18" s="198" t="s">
        <v>307</v>
      </c>
      <c r="M18" s="198"/>
      <c r="N18" s="25" t="s">
        <v>34</v>
      </c>
      <c r="O18" s="6" t="s">
        <v>33</v>
      </c>
    </row>
    <row r="19" spans="2:15" ht="20.25" customHeight="1" x14ac:dyDescent="0.25">
      <c r="B19" s="30" t="s">
        <v>14</v>
      </c>
      <c r="C19" s="37" t="s">
        <v>31</v>
      </c>
      <c r="D19" s="137" t="s">
        <v>35</v>
      </c>
      <c r="E19" s="19"/>
      <c r="F19" s="14"/>
      <c r="G19" s="15"/>
      <c r="H19" s="12"/>
      <c r="I19" s="13"/>
      <c r="J19" s="20"/>
      <c r="K19" s="18"/>
      <c r="L19" s="198"/>
      <c r="M19" s="198"/>
      <c r="N19" s="7" t="s">
        <v>228</v>
      </c>
      <c r="O19" s="6" t="s">
        <v>33</v>
      </c>
    </row>
    <row r="20" spans="2:15" ht="21.75" customHeight="1" x14ac:dyDescent="0.25">
      <c r="B20" s="30" t="s">
        <v>15</v>
      </c>
      <c r="C20" s="37" t="s">
        <v>31</v>
      </c>
      <c r="D20" s="38" t="s">
        <v>31</v>
      </c>
      <c r="E20" s="19" t="s">
        <v>30</v>
      </c>
      <c r="F20" s="14">
        <v>56</v>
      </c>
      <c r="G20" s="15">
        <v>56</v>
      </c>
      <c r="H20" s="8">
        <v>56</v>
      </c>
      <c r="I20" s="9">
        <v>56</v>
      </c>
      <c r="J20" s="20">
        <v>56</v>
      </c>
      <c r="K20" s="18">
        <v>56</v>
      </c>
      <c r="L20" s="198" t="s">
        <v>32</v>
      </c>
      <c r="M20" s="198"/>
      <c r="N20" s="25" t="s">
        <v>34</v>
      </c>
      <c r="O20" s="6" t="s">
        <v>33</v>
      </c>
    </row>
    <row r="21" spans="2:15" ht="25.5" customHeight="1" x14ac:dyDescent="0.25">
      <c r="B21" s="30" t="s">
        <v>16</v>
      </c>
      <c r="C21" s="114"/>
      <c r="D21" s="38" t="s">
        <v>31</v>
      </c>
      <c r="E21" s="19" t="s">
        <v>26</v>
      </c>
      <c r="F21" s="161">
        <v>37.5</v>
      </c>
      <c r="G21" s="162">
        <v>37.5</v>
      </c>
      <c r="H21" s="12" t="s">
        <v>263</v>
      </c>
      <c r="I21" s="163">
        <v>37.5</v>
      </c>
      <c r="J21" s="215" t="s">
        <v>283</v>
      </c>
      <c r="K21" s="216"/>
      <c r="L21" s="198" t="s">
        <v>340</v>
      </c>
      <c r="M21" s="198"/>
      <c r="N21" s="115" t="s">
        <v>33</v>
      </c>
      <c r="O21" s="6" t="s">
        <v>33</v>
      </c>
    </row>
    <row r="22" spans="2:15" ht="16.5" customHeight="1" x14ac:dyDescent="0.25">
      <c r="B22" s="30" t="s">
        <v>17</v>
      </c>
      <c r="C22" s="37" t="s">
        <v>31</v>
      </c>
      <c r="D22" s="38" t="s">
        <v>31</v>
      </c>
      <c r="E22" s="19" t="s">
        <v>26</v>
      </c>
      <c r="F22" s="14">
        <v>200</v>
      </c>
      <c r="G22" s="18">
        <v>200</v>
      </c>
      <c r="H22" s="8">
        <v>400</v>
      </c>
      <c r="I22" s="17">
        <v>300</v>
      </c>
      <c r="J22" s="10" t="s">
        <v>263</v>
      </c>
      <c r="K22" s="11" t="s">
        <v>263</v>
      </c>
      <c r="L22" s="213" t="s">
        <v>32</v>
      </c>
      <c r="M22" s="214"/>
      <c r="N22" s="148" t="s">
        <v>34</v>
      </c>
      <c r="O22" s="149" t="s">
        <v>33</v>
      </c>
    </row>
    <row r="23" spans="2:15" ht="19.5" customHeight="1" thickBot="1" x14ac:dyDescent="0.3">
      <c r="B23" s="31" t="s">
        <v>266</v>
      </c>
      <c r="C23" s="39" t="s">
        <v>31</v>
      </c>
      <c r="D23" s="139" t="s">
        <v>35</v>
      </c>
      <c r="E23" s="153" t="s">
        <v>30</v>
      </c>
      <c r="F23" s="66"/>
      <c r="G23" s="146"/>
      <c r="H23" s="151"/>
      <c r="I23" s="152"/>
      <c r="J23" s="66"/>
      <c r="K23" s="146"/>
      <c r="L23" s="205"/>
      <c r="M23" s="205"/>
      <c r="N23" s="150" t="s">
        <v>228</v>
      </c>
      <c r="O23" s="146"/>
    </row>
    <row r="24" spans="2:15" ht="33.75" customHeight="1" x14ac:dyDescent="0.25">
      <c r="E24" s="21"/>
    </row>
    <row r="25" spans="2:15" ht="15.75" x14ac:dyDescent="0.25">
      <c r="B25" s="130" t="s">
        <v>243</v>
      </c>
      <c r="C25" s="131"/>
      <c r="D25" s="131"/>
      <c r="E25" s="132"/>
      <c r="F25" s="23"/>
      <c r="G25" s="28"/>
      <c r="H25" s="28"/>
      <c r="K25" s="28"/>
    </row>
    <row r="26" spans="2:15" ht="15.75" customHeight="1" x14ac:dyDescent="0.25">
      <c r="B26" s="27" t="s">
        <v>246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2:15" ht="15.75" customHeight="1" x14ac:dyDescent="0.25">
      <c r="B27" s="34" t="s">
        <v>245</v>
      </c>
      <c r="C27" s="116">
        <v>48.03</v>
      </c>
      <c r="D27" s="28"/>
      <c r="E27" s="28"/>
      <c r="F27" s="28"/>
      <c r="G27" s="28"/>
      <c r="H27" s="28"/>
      <c r="I27" s="28"/>
      <c r="J27" s="28"/>
      <c r="K27" s="28"/>
    </row>
    <row r="28" spans="2:15" ht="15.75" customHeight="1" x14ac:dyDescent="0.25">
      <c r="B28" s="34" t="s">
        <v>40</v>
      </c>
      <c r="C28" s="116">
        <v>8.4</v>
      </c>
      <c r="D28" s="28"/>
      <c r="E28" s="28"/>
      <c r="F28" s="28"/>
      <c r="G28" s="28"/>
      <c r="H28" s="28"/>
      <c r="I28" s="28"/>
      <c r="J28" s="28"/>
      <c r="K28" s="28"/>
    </row>
    <row r="29" spans="2:15" ht="15.75" customHeight="1" x14ac:dyDescent="0.25">
      <c r="B29" s="33" t="s">
        <v>231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2:15" ht="15.75" customHeight="1" x14ac:dyDescent="0.25">
      <c r="B30" s="117" t="s">
        <v>232</v>
      </c>
      <c r="C30" s="28" t="s">
        <v>252</v>
      </c>
      <c r="D30" s="28"/>
      <c r="E30" s="28"/>
      <c r="F30" s="28"/>
      <c r="G30" s="28"/>
      <c r="H30" s="28"/>
      <c r="I30" s="28"/>
      <c r="J30" s="28"/>
      <c r="K30" s="28"/>
    </row>
    <row r="31" spans="2:15" ht="15.75" customHeight="1" x14ac:dyDescent="0.25">
      <c r="B31" s="33"/>
      <c r="C31" s="28"/>
      <c r="D31" s="28"/>
      <c r="E31" s="28"/>
      <c r="F31" s="28"/>
      <c r="G31" s="28"/>
      <c r="H31" s="28"/>
      <c r="I31" s="28"/>
      <c r="J31" s="28"/>
      <c r="K31" s="28"/>
    </row>
    <row r="32" spans="2:15" ht="15.75" customHeight="1" x14ac:dyDescent="0.25">
      <c r="B32" s="133" t="s">
        <v>244</v>
      </c>
      <c r="C32" s="134"/>
      <c r="D32" s="134"/>
      <c r="E32" s="134"/>
      <c r="F32" s="28"/>
      <c r="G32" s="28"/>
      <c r="H32" s="28"/>
      <c r="I32" s="28"/>
      <c r="K32" s="28"/>
    </row>
    <row r="33" spans="2:14" ht="15.75" customHeight="1" x14ac:dyDescent="0.25">
      <c r="B33" s="27" t="s">
        <v>247</v>
      </c>
      <c r="C33" s="28"/>
      <c r="D33" s="28"/>
      <c r="E33" s="27"/>
      <c r="F33" s="28"/>
      <c r="G33" s="28"/>
      <c r="H33" s="28"/>
      <c r="I33" s="28"/>
      <c r="J33" s="33"/>
      <c r="K33" s="28"/>
    </row>
    <row r="34" spans="2:14" ht="15.75" customHeight="1" x14ac:dyDescent="0.25">
      <c r="B34" s="34" t="s">
        <v>256</v>
      </c>
      <c r="C34" s="28"/>
      <c r="D34" s="28"/>
      <c r="E34" s="27"/>
      <c r="F34" s="28"/>
      <c r="G34" s="28"/>
      <c r="H34" s="28"/>
      <c r="I34" s="28"/>
      <c r="J34" s="33"/>
      <c r="K34" s="28"/>
    </row>
    <row r="35" spans="2:14" ht="15.75" customHeight="1" x14ac:dyDescent="0.25">
      <c r="B35" s="33" t="s">
        <v>233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2:14" ht="15.75" customHeight="1" x14ac:dyDescent="0.25">
      <c r="B36" s="34" t="s">
        <v>310</v>
      </c>
      <c r="C36" s="28"/>
      <c r="D36" s="28"/>
      <c r="E36" s="28"/>
    </row>
    <row r="37" spans="2:14" ht="15.75" customHeight="1" x14ac:dyDescent="0.25">
      <c r="B37" s="28" t="s">
        <v>229</v>
      </c>
      <c r="C37" s="28"/>
      <c r="D37" s="28"/>
      <c r="E37" s="28"/>
    </row>
    <row r="38" spans="2:14" ht="15.75" customHeight="1" x14ac:dyDescent="0.25">
      <c r="B38" s="28"/>
      <c r="C38" s="28"/>
      <c r="D38" s="28"/>
      <c r="E38" s="28"/>
    </row>
    <row r="39" spans="2:14" ht="15.75" customHeight="1" x14ac:dyDescent="0.25">
      <c r="B39" s="27" t="s">
        <v>230</v>
      </c>
      <c r="C39" s="28"/>
      <c r="D39" s="28"/>
      <c r="E39" s="28"/>
    </row>
    <row r="40" spans="2:14" ht="15.75" customHeight="1" x14ac:dyDescent="0.25">
      <c r="B40" s="34" t="s">
        <v>311</v>
      </c>
      <c r="C40" s="28"/>
      <c r="D40" s="28"/>
      <c r="E40" s="28"/>
      <c r="F40" s="26"/>
      <c r="G40" s="26"/>
      <c r="H40" s="26"/>
      <c r="I40" s="26"/>
      <c r="J40" s="26"/>
    </row>
    <row r="41" spans="2:14" ht="15.75" customHeight="1" x14ac:dyDescent="0.25">
      <c r="B41" s="34" t="s">
        <v>234</v>
      </c>
      <c r="C41" s="28"/>
      <c r="D41" s="28"/>
      <c r="E41" s="28"/>
    </row>
    <row r="42" spans="2:14" ht="15.75" customHeight="1" x14ac:dyDescent="0.25">
      <c r="B42" s="34" t="s">
        <v>258</v>
      </c>
      <c r="C42" s="28"/>
      <c r="D42" s="28"/>
      <c r="E42" s="28"/>
      <c r="F42" s="3"/>
      <c r="G42" s="3"/>
      <c r="H42" s="3"/>
      <c r="I42" s="3"/>
      <c r="J42" s="3"/>
      <c r="K42" s="3"/>
      <c r="L42" s="3"/>
      <c r="M42" s="3"/>
      <c r="N42" s="3"/>
    </row>
    <row r="43" spans="2:14" ht="15.75" customHeight="1" x14ac:dyDescent="0.25">
      <c r="B43" s="34"/>
      <c r="C43" s="28"/>
      <c r="D43" s="28"/>
      <c r="E43" s="28"/>
    </row>
    <row r="44" spans="2:14" ht="15.75" customHeight="1" x14ac:dyDescent="0.25">
      <c r="B44" s="27" t="s">
        <v>235</v>
      </c>
      <c r="C44" s="28"/>
      <c r="D44" s="28"/>
      <c r="E44" s="28"/>
    </row>
    <row r="45" spans="2:14" ht="15.75" customHeight="1" x14ac:dyDescent="0.25">
      <c r="C45" s="28"/>
      <c r="D45" s="28"/>
      <c r="E45" s="28"/>
    </row>
    <row r="46" spans="2:14" ht="15.75" customHeight="1" x14ac:dyDescent="0.25">
      <c r="B46" s="27" t="s">
        <v>236</v>
      </c>
      <c r="C46" s="28"/>
      <c r="D46" s="28"/>
      <c r="E46" s="28"/>
    </row>
    <row r="47" spans="2:14" ht="15.75" customHeight="1" x14ac:dyDescent="0.25">
      <c r="B47" s="27" t="s">
        <v>237</v>
      </c>
      <c r="C47" s="28"/>
      <c r="D47" s="28"/>
      <c r="E47" s="28"/>
    </row>
    <row r="48" spans="2:14" ht="15.75" x14ac:dyDescent="0.25">
      <c r="B48" s="28" t="s">
        <v>238</v>
      </c>
      <c r="C48" s="28"/>
      <c r="D48" s="116">
        <v>36</v>
      </c>
      <c r="E48" s="28"/>
    </row>
    <row r="49" spans="2:15" ht="15.75" x14ac:dyDescent="0.25">
      <c r="B49" s="28" t="s">
        <v>239</v>
      </c>
      <c r="C49" s="28"/>
      <c r="D49" s="28" t="s">
        <v>240</v>
      </c>
      <c r="E49" s="28"/>
    </row>
    <row r="50" spans="2:15" ht="15.75" x14ac:dyDescent="0.25">
      <c r="B50" s="28" t="s">
        <v>241</v>
      </c>
      <c r="C50" s="28"/>
      <c r="D50" s="28" t="s">
        <v>242</v>
      </c>
      <c r="E50" s="28"/>
    </row>
    <row r="51" spans="2:15" ht="15.75" x14ac:dyDescent="0.25">
      <c r="B51" s="33" t="s">
        <v>280</v>
      </c>
      <c r="C51" s="28"/>
      <c r="D51" s="28"/>
      <c r="E51" s="28"/>
    </row>
    <row r="52" spans="2:15" ht="9" customHeight="1" x14ac:dyDescent="0.25">
      <c r="B52" s="34"/>
      <c r="C52" s="28"/>
      <c r="D52" s="28"/>
      <c r="E52" s="28"/>
    </row>
    <row r="53" spans="2:15" ht="15.75" customHeight="1" x14ac:dyDescent="0.25">
      <c r="B53" s="27" t="s">
        <v>248</v>
      </c>
      <c r="C53" s="129"/>
      <c r="D53" s="129"/>
      <c r="E53" s="28"/>
    </row>
    <row r="54" spans="2:15" ht="15.75" customHeight="1" x14ac:dyDescent="0.25">
      <c r="B54" s="34" t="s">
        <v>253</v>
      </c>
      <c r="C54" s="28"/>
      <c r="D54" s="28"/>
      <c r="E54" s="28"/>
    </row>
    <row r="55" spans="2:15" ht="15.75" customHeight="1" x14ac:dyDescent="0.25">
      <c r="B55" s="34" t="s">
        <v>249</v>
      </c>
      <c r="C55" s="28"/>
      <c r="D55" s="28"/>
      <c r="E55" s="28"/>
    </row>
    <row r="56" spans="2:15" ht="15.75" customHeight="1" x14ac:dyDescent="0.25">
      <c r="B56" s="34" t="s">
        <v>250</v>
      </c>
      <c r="C56" s="28"/>
      <c r="D56" s="28"/>
      <c r="E56" s="28"/>
    </row>
    <row r="57" spans="2:15" ht="9.75" customHeight="1" x14ac:dyDescent="0.25">
      <c r="B57" s="34"/>
      <c r="C57" s="28"/>
      <c r="D57" s="28"/>
      <c r="E57" s="28"/>
    </row>
    <row r="58" spans="2:15" ht="15.75" customHeight="1" x14ac:dyDescent="0.25">
      <c r="B58" s="135" t="s">
        <v>254</v>
      </c>
      <c r="C58" s="132"/>
      <c r="D58" s="28"/>
      <c r="E58" s="124" t="s">
        <v>255</v>
      </c>
      <c r="F58" s="128" t="s">
        <v>251</v>
      </c>
      <c r="G58" s="206" t="s">
        <v>312</v>
      </c>
      <c r="H58" s="206"/>
      <c r="I58" s="127">
        <v>96.06</v>
      </c>
      <c r="J58" s="126"/>
      <c r="K58" s="125"/>
    </row>
    <row r="59" spans="2:15" ht="15.75" customHeight="1" x14ac:dyDescent="0.25">
      <c r="B59" s="34"/>
      <c r="C59" s="28"/>
      <c r="D59" s="28"/>
      <c r="E59" s="28"/>
    </row>
    <row r="60" spans="2:15" ht="15.75" customHeight="1" x14ac:dyDescent="0.25">
      <c r="B60" s="136" t="s">
        <v>257</v>
      </c>
      <c r="C60" s="134"/>
      <c r="D60" s="129"/>
      <c r="E60" s="207" t="s">
        <v>315</v>
      </c>
      <c r="F60" s="207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2:15" ht="15.75" customHeight="1" x14ac:dyDescent="0.25">
      <c r="B61" s="34"/>
      <c r="C61" s="28"/>
      <c r="D61" s="28"/>
      <c r="E61" s="28"/>
    </row>
    <row r="62" spans="2:15" ht="15.75" customHeight="1" x14ac:dyDescent="0.25">
      <c r="B62" s="34" t="s">
        <v>259</v>
      </c>
      <c r="C62" s="28"/>
      <c r="D62" s="28"/>
      <c r="E62" s="28" t="s">
        <v>314</v>
      </c>
    </row>
    <row r="63" spans="2:15" ht="9" customHeight="1" x14ac:dyDescent="0.25">
      <c r="B63" s="34"/>
      <c r="C63" s="28"/>
      <c r="D63" s="28"/>
      <c r="E63" s="28"/>
    </row>
    <row r="64" spans="2:15" ht="15.75" customHeight="1" x14ac:dyDescent="0.25">
      <c r="B64" s="27" t="s">
        <v>260</v>
      </c>
      <c r="C64" s="28"/>
      <c r="D64" s="28"/>
      <c r="E64" s="28"/>
    </row>
    <row r="65" spans="2:5" ht="15.75" customHeight="1" x14ac:dyDescent="0.25">
      <c r="B65" s="34" t="s">
        <v>261</v>
      </c>
      <c r="C65" s="28"/>
      <c r="D65" s="28"/>
      <c r="E65" s="28"/>
    </row>
    <row r="66" spans="2:5" ht="15.75" customHeight="1" x14ac:dyDescent="0.25">
      <c r="B66" s="34" t="s">
        <v>313</v>
      </c>
      <c r="C66" s="28"/>
      <c r="D66" s="28"/>
      <c r="E66" s="28"/>
    </row>
    <row r="67" spans="2:5" ht="15.75" customHeight="1" x14ac:dyDescent="0.25">
      <c r="B67" s="34"/>
      <c r="C67" s="28"/>
      <c r="D67" s="28"/>
      <c r="E67" s="28"/>
    </row>
    <row r="68" spans="2:5" ht="15.75" customHeight="1" x14ac:dyDescent="0.25">
      <c r="B68" s="34"/>
      <c r="C68" s="28"/>
      <c r="D68" s="28"/>
      <c r="E68" s="28"/>
    </row>
  </sheetData>
  <sheetProtection algorithmName="SHA-512" hashValue="nrXmpuleQ7Q1j5CmL1/WMb7Gmkhls0pO4zSmxm94ZVFqwOcuBmOH+6VK++X+flq1049B1Hlbhwudy9p82NPGgg==" saltValue="9vukTkdCPvQxjs47fUhqQQ==" spinCount="100000" sheet="1" objects="1" scenarios="1"/>
  <mergeCells count="32"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3" fitToHeight="0" orientation="landscape" r:id="rId1"/>
  <headerFooter>
    <oddHeader>&amp;C&amp;"-,Bold"&amp;16ARAB EMBASY FEES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17" sqref="A17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41" t="s">
        <v>8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58">
        <f>'Summary Chart'!F13</f>
        <v>25</v>
      </c>
    </row>
    <row r="6" spans="1:4" x14ac:dyDescent="0.25">
      <c r="A6" t="s">
        <v>40</v>
      </c>
      <c r="B6" s="58">
        <f>'Summary Chart'!G13</f>
        <v>25</v>
      </c>
      <c r="D6" s="40"/>
    </row>
    <row r="8" spans="1:4" x14ac:dyDescent="0.25">
      <c r="A8" s="55" t="s">
        <v>59</v>
      </c>
    </row>
    <row r="9" spans="1:4" x14ac:dyDescent="0.25">
      <c r="A9" t="s">
        <v>41</v>
      </c>
      <c r="B9" s="58">
        <f>'Summary Chart'!H13</f>
        <v>25</v>
      </c>
    </row>
    <row r="10" spans="1:4" x14ac:dyDescent="0.25">
      <c r="A10" t="s">
        <v>40</v>
      </c>
      <c r="B10" s="58">
        <f>'Summary Chart'!I13</f>
        <v>25</v>
      </c>
    </row>
    <row r="11" spans="1:4" x14ac:dyDescent="0.25">
      <c r="B11" s="40"/>
    </row>
    <row r="12" spans="1:4" x14ac:dyDescent="0.25">
      <c r="A12" s="55" t="s">
        <v>60</v>
      </c>
    </row>
    <row r="13" spans="1:4" x14ac:dyDescent="0.25">
      <c r="A13" t="s">
        <v>41</v>
      </c>
      <c r="B13" s="58">
        <f>'Summary Chart'!J13</f>
        <v>25</v>
      </c>
    </row>
    <row r="14" spans="1:4" x14ac:dyDescent="0.25">
      <c r="A14" t="s">
        <v>40</v>
      </c>
      <c r="B14" s="58">
        <f>'Summary Chart'!K13</f>
        <v>25</v>
      </c>
    </row>
    <row r="15" spans="1:4" x14ac:dyDescent="0.25">
      <c r="B15" s="40"/>
    </row>
    <row r="16" spans="1:4" x14ac:dyDescent="0.25">
      <c r="A16" s="3" t="s">
        <v>304</v>
      </c>
    </row>
    <row r="18" spans="1:1" x14ac:dyDescent="0.25">
      <c r="A18" s="3" t="s">
        <v>291</v>
      </c>
    </row>
  </sheetData>
  <sheetProtection algorithmName="SHA-512" hashValue="quybO+U9n8xQKM6eBGiQ0bb749WUidWpaV7wILRfqPTDeJwtfHS+FD34IinQLBG0B5IrZQtREvXiarbnxCPpqA==" saltValue="YCLS0+K6plklas0f8sh8Xw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A11" sqref="A11"/>
    </sheetView>
  </sheetViews>
  <sheetFormatPr defaultRowHeight="15" x14ac:dyDescent="0.25"/>
  <cols>
    <col min="1" max="1" width="48.42578125" customWidth="1"/>
    <col min="2" max="3" width="17.7109375" customWidth="1"/>
  </cols>
  <sheetData>
    <row r="2" spans="1:4" ht="23.25" x14ac:dyDescent="0.35">
      <c r="A2" s="41" t="s">
        <v>94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40">
        <v>60</v>
      </c>
      <c r="C5" s="40"/>
    </row>
    <row r="6" spans="1:4" x14ac:dyDescent="0.25">
      <c r="A6" t="s">
        <v>40</v>
      </c>
      <c r="B6" s="40">
        <v>30</v>
      </c>
      <c r="C6" s="40"/>
      <c r="D6" s="40"/>
    </row>
    <row r="8" spans="1:4" x14ac:dyDescent="0.25">
      <c r="A8" s="55" t="s">
        <v>327</v>
      </c>
      <c r="B8" t="s">
        <v>41</v>
      </c>
      <c r="C8" t="s">
        <v>40</v>
      </c>
    </row>
    <row r="9" spans="1:4" x14ac:dyDescent="0.25">
      <c r="A9" t="s">
        <v>323</v>
      </c>
      <c r="B9" s="40">
        <v>150</v>
      </c>
      <c r="C9" s="40">
        <v>75</v>
      </c>
    </row>
    <row r="10" spans="1:4" x14ac:dyDescent="0.25">
      <c r="A10" t="s">
        <v>324</v>
      </c>
      <c r="B10" s="40">
        <v>210</v>
      </c>
      <c r="C10" s="40">
        <v>105</v>
      </c>
    </row>
    <row r="11" spans="1:4" x14ac:dyDescent="0.25">
      <c r="A11" t="s">
        <v>325</v>
      </c>
      <c r="B11" s="40">
        <v>300</v>
      </c>
      <c r="C11" s="40">
        <v>150</v>
      </c>
    </row>
    <row r="12" spans="1:4" x14ac:dyDescent="0.25">
      <c r="A12" t="s">
        <v>326</v>
      </c>
      <c r="B12" s="40">
        <v>450</v>
      </c>
      <c r="C12" s="40">
        <v>225</v>
      </c>
    </row>
    <row r="13" spans="1:4" ht="15.75" x14ac:dyDescent="0.25">
      <c r="A13" s="49"/>
      <c r="B13" s="40"/>
    </row>
    <row r="14" spans="1:4" x14ac:dyDescent="0.25">
      <c r="A14" s="55" t="s">
        <v>60</v>
      </c>
      <c r="B14" t="s">
        <v>41</v>
      </c>
      <c r="C14" t="s">
        <v>40</v>
      </c>
    </row>
    <row r="15" spans="1:4" x14ac:dyDescent="0.25">
      <c r="A15" t="s">
        <v>106</v>
      </c>
      <c r="B15" s="40">
        <v>180</v>
      </c>
      <c r="C15" s="40">
        <v>90</v>
      </c>
    </row>
    <row r="16" spans="1:4" x14ac:dyDescent="0.25">
      <c r="A16" t="s">
        <v>105</v>
      </c>
      <c r="B16" s="40">
        <v>180</v>
      </c>
      <c r="C16" s="40">
        <v>90</v>
      </c>
    </row>
    <row r="17" spans="1:6" x14ac:dyDescent="0.25">
      <c r="A17" t="s">
        <v>81</v>
      </c>
      <c r="B17" s="40">
        <v>60</v>
      </c>
      <c r="C17" s="40">
        <v>30</v>
      </c>
    </row>
    <row r="18" spans="1:6" x14ac:dyDescent="0.25">
      <c r="A18" t="s">
        <v>96</v>
      </c>
      <c r="B18" s="40">
        <v>120</v>
      </c>
      <c r="C18" s="40">
        <v>60</v>
      </c>
    </row>
    <row r="19" spans="1:6" x14ac:dyDescent="0.25">
      <c r="A19" t="s">
        <v>107</v>
      </c>
      <c r="B19" s="40">
        <v>120</v>
      </c>
      <c r="C19" s="40">
        <v>60</v>
      </c>
    </row>
    <row r="20" spans="1:6" ht="15.75" x14ac:dyDescent="0.25">
      <c r="A20" t="s">
        <v>97</v>
      </c>
      <c r="B20" s="40">
        <v>120</v>
      </c>
      <c r="C20" s="40">
        <v>60</v>
      </c>
      <c r="D20" s="50"/>
      <c r="E20" s="50"/>
      <c r="F20" s="51"/>
    </row>
    <row r="21" spans="1:6" ht="15.75" x14ac:dyDescent="0.25">
      <c r="A21" t="s">
        <v>57</v>
      </c>
      <c r="B21" s="40">
        <v>120</v>
      </c>
      <c r="C21" s="40">
        <v>60</v>
      </c>
      <c r="D21" s="50"/>
      <c r="E21" s="50"/>
      <c r="F21" s="51"/>
    </row>
    <row r="22" spans="1:6" x14ac:dyDescent="0.25">
      <c r="A22" t="s">
        <v>99</v>
      </c>
      <c r="B22" s="40">
        <v>120</v>
      </c>
      <c r="C22" s="40">
        <v>60</v>
      </c>
    </row>
    <row r="23" spans="1:6" ht="15.75" x14ac:dyDescent="0.25">
      <c r="A23" t="s">
        <v>98</v>
      </c>
      <c r="B23" s="40">
        <v>120</v>
      </c>
      <c r="C23" s="40">
        <v>60</v>
      </c>
      <c r="D23" s="50"/>
    </row>
    <row r="24" spans="1:6" x14ac:dyDescent="0.25">
      <c r="A24" t="s">
        <v>100</v>
      </c>
      <c r="B24" s="40">
        <v>90</v>
      </c>
      <c r="C24" s="40">
        <v>90</v>
      </c>
    </row>
    <row r="25" spans="1:6" x14ac:dyDescent="0.25">
      <c r="A25" t="s">
        <v>101</v>
      </c>
      <c r="B25" s="40">
        <v>90</v>
      </c>
      <c r="C25" s="40">
        <v>90</v>
      </c>
    </row>
    <row r="26" spans="1:6" x14ac:dyDescent="0.25">
      <c r="A26" t="s">
        <v>102</v>
      </c>
      <c r="B26" s="40">
        <v>90</v>
      </c>
      <c r="C26" s="40">
        <v>90</v>
      </c>
    </row>
    <row r="27" spans="1:6" x14ac:dyDescent="0.25">
      <c r="A27" t="s">
        <v>103</v>
      </c>
      <c r="B27" s="40">
        <v>90</v>
      </c>
      <c r="C27" s="40">
        <v>90</v>
      </c>
    </row>
    <row r="28" spans="1:6" x14ac:dyDescent="0.25">
      <c r="A28" t="s">
        <v>328</v>
      </c>
      <c r="B28" s="40">
        <v>90</v>
      </c>
      <c r="C28" s="40">
        <v>90</v>
      </c>
    </row>
    <row r="29" spans="1:6" x14ac:dyDescent="0.25">
      <c r="A29" t="s">
        <v>71</v>
      </c>
      <c r="B29" s="40">
        <v>90</v>
      </c>
      <c r="C29" s="40">
        <v>90</v>
      </c>
    </row>
  </sheetData>
  <sheetProtection algorithmName="SHA-512" hashValue="DKezbh5lOLSUJVxlEj/JZ7usgsWGuEMUL1zV+hzi1tzKnspPqUIwIwkq8+ck3Z2zr5cvPWM0yR75V4revz5nnA==" saltValue="AWqbhAIfOpXYYR819t8mi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9"/>
  <sheetViews>
    <sheetView topLeftCell="A16" workbookViewId="0">
      <selection activeCell="A43" sqref="A43"/>
    </sheetView>
  </sheetViews>
  <sheetFormatPr defaultRowHeight="15" x14ac:dyDescent="0.25"/>
  <cols>
    <col min="1" max="1" width="34.7109375" customWidth="1"/>
    <col min="2" max="2" width="14.28515625" customWidth="1"/>
    <col min="3" max="3" width="14.42578125" customWidth="1"/>
    <col min="4" max="4" width="13.28515625" customWidth="1"/>
    <col min="5" max="5" width="11.5703125" bestFit="1" customWidth="1"/>
    <col min="6" max="6" width="9.140625" bestFit="1" customWidth="1"/>
    <col min="7" max="7" width="11.85546875" customWidth="1"/>
    <col min="8" max="8" width="11.140625" bestFit="1" customWidth="1"/>
    <col min="9" max="9" width="9.140625" customWidth="1"/>
    <col min="10" max="10" width="18" customWidth="1"/>
    <col min="11" max="11" width="16.140625" bestFit="1" customWidth="1"/>
    <col min="12" max="12" width="11.85546875" customWidth="1"/>
    <col min="13" max="13" width="0.42578125" customWidth="1"/>
    <col min="15" max="16" width="16.140625" bestFit="1" customWidth="1"/>
    <col min="17" max="17" width="9.5703125" bestFit="1" customWidth="1"/>
    <col min="18" max="19" width="11.5703125" bestFit="1" customWidth="1"/>
    <col min="20" max="21" width="11.140625" bestFit="1" customWidth="1"/>
    <col min="22" max="22" width="11.140625" customWidth="1"/>
    <col min="23" max="25" width="11.140625" bestFit="1" customWidth="1"/>
  </cols>
  <sheetData>
    <row r="2" spans="1:12" ht="23.25" x14ac:dyDescent="0.35">
      <c r="A2" s="41" t="s">
        <v>108</v>
      </c>
      <c r="B2" s="41"/>
    </row>
    <row r="3" spans="1:12" ht="15" customHeight="1" x14ac:dyDescent="0.35">
      <c r="A3" s="41"/>
      <c r="B3" s="41"/>
    </row>
    <row r="4" spans="1:12" x14ac:dyDescent="0.25">
      <c r="A4" s="55" t="s">
        <v>42</v>
      </c>
    </row>
    <row r="5" spans="1:12" x14ac:dyDescent="0.25">
      <c r="A5" t="s">
        <v>41</v>
      </c>
      <c r="B5" s="40">
        <f>'Summary Chart'!F15</f>
        <v>38</v>
      </c>
      <c r="C5" s="40"/>
    </row>
    <row r="6" spans="1:12" x14ac:dyDescent="0.25">
      <c r="A6" t="s">
        <v>40</v>
      </c>
      <c r="B6" s="40">
        <f>'Summary Chart'!G15</f>
        <v>38</v>
      </c>
      <c r="C6" s="40"/>
      <c r="D6" s="40"/>
    </row>
    <row r="8" spans="1:12" ht="15.75" thickBot="1" x14ac:dyDescent="0.3">
      <c r="A8" s="55" t="s">
        <v>95</v>
      </c>
      <c r="B8" t="s">
        <v>344</v>
      </c>
    </row>
    <row r="9" spans="1:12" x14ac:dyDescent="0.25">
      <c r="A9" s="244" t="s">
        <v>146</v>
      </c>
      <c r="B9" s="245"/>
      <c r="C9" s="246"/>
      <c r="D9" s="244" t="s">
        <v>144</v>
      </c>
      <c r="E9" s="245"/>
      <c r="F9" s="250"/>
      <c r="G9" s="254" t="s">
        <v>145</v>
      </c>
      <c r="H9" s="245"/>
      <c r="I9" s="246"/>
      <c r="J9" s="244" t="s">
        <v>342</v>
      </c>
      <c r="K9" s="245"/>
      <c r="L9" s="250"/>
    </row>
    <row r="10" spans="1:12" ht="15.75" thickBot="1" x14ac:dyDescent="0.3">
      <c r="A10" s="247"/>
      <c r="B10" s="248"/>
      <c r="C10" s="249"/>
      <c r="D10" s="247"/>
      <c r="E10" s="248"/>
      <c r="F10" s="251"/>
      <c r="G10" s="255"/>
      <c r="H10" s="248"/>
      <c r="I10" s="249"/>
      <c r="J10" s="247"/>
      <c r="K10" s="248"/>
      <c r="L10" s="251"/>
    </row>
    <row r="11" spans="1:12" x14ac:dyDescent="0.25">
      <c r="A11" s="188" t="s">
        <v>148</v>
      </c>
      <c r="B11" s="179" t="s">
        <v>149</v>
      </c>
      <c r="C11" s="189" t="s">
        <v>341</v>
      </c>
      <c r="D11" s="188" t="s">
        <v>148</v>
      </c>
      <c r="E11" s="179" t="s">
        <v>149</v>
      </c>
      <c r="F11" s="192" t="s">
        <v>341</v>
      </c>
      <c r="G11" s="68" t="s">
        <v>148</v>
      </c>
      <c r="H11" s="193" t="s">
        <v>149</v>
      </c>
      <c r="I11" s="69" t="s">
        <v>341</v>
      </c>
      <c r="J11" s="188" t="s">
        <v>148</v>
      </c>
      <c r="K11" s="179" t="s">
        <v>149</v>
      </c>
      <c r="L11" s="189" t="s">
        <v>341</v>
      </c>
    </row>
    <row r="12" spans="1:12" x14ac:dyDescent="0.25">
      <c r="A12" s="190">
        <v>0</v>
      </c>
      <c r="B12" s="191">
        <v>3750.99</v>
      </c>
      <c r="C12" s="194">
        <v>125</v>
      </c>
      <c r="D12" s="107">
        <v>0</v>
      </c>
      <c r="E12" s="178">
        <v>3797.99</v>
      </c>
      <c r="F12" s="195">
        <v>127</v>
      </c>
      <c r="G12" s="109">
        <v>0</v>
      </c>
      <c r="H12" s="180">
        <v>4121.99</v>
      </c>
      <c r="I12" s="194">
        <v>137</v>
      </c>
      <c r="J12" s="182">
        <v>0</v>
      </c>
      <c r="K12" s="183">
        <v>15000.99</v>
      </c>
      <c r="L12" s="194">
        <v>500</v>
      </c>
    </row>
    <row r="13" spans="1:12" x14ac:dyDescent="0.25">
      <c r="A13" s="112">
        <v>3751</v>
      </c>
      <c r="B13" s="181">
        <v>25000.99</v>
      </c>
      <c r="C13" s="194">
        <v>250</v>
      </c>
      <c r="D13" s="107">
        <v>3798</v>
      </c>
      <c r="E13" s="178">
        <v>25316.99</v>
      </c>
      <c r="F13" s="195">
        <v>253</v>
      </c>
      <c r="G13" s="109">
        <v>4122</v>
      </c>
      <c r="H13" s="180">
        <v>27473.99</v>
      </c>
      <c r="I13" s="194">
        <v>275</v>
      </c>
      <c r="J13" s="182">
        <v>15001</v>
      </c>
      <c r="K13" s="183">
        <v>100000.99</v>
      </c>
      <c r="L13" s="194">
        <v>1000</v>
      </c>
    </row>
    <row r="14" spans="1:12" x14ac:dyDescent="0.25">
      <c r="A14" s="112">
        <v>25001</v>
      </c>
      <c r="B14" s="181">
        <v>62500.99</v>
      </c>
      <c r="C14" s="194">
        <v>625</v>
      </c>
      <c r="D14" s="107">
        <v>25317</v>
      </c>
      <c r="E14" s="178">
        <v>63291.99</v>
      </c>
      <c r="F14" s="195">
        <v>633</v>
      </c>
      <c r="G14" s="109">
        <v>27474</v>
      </c>
      <c r="H14" s="180">
        <v>68681.990000000005</v>
      </c>
      <c r="I14" s="194">
        <v>687</v>
      </c>
      <c r="J14" s="182">
        <v>100001</v>
      </c>
      <c r="K14" s="183">
        <v>250000.99</v>
      </c>
      <c r="L14" s="194">
        <v>2500</v>
      </c>
    </row>
    <row r="15" spans="1:12" x14ac:dyDescent="0.25">
      <c r="A15" s="112">
        <v>62501</v>
      </c>
      <c r="B15" s="181">
        <v>250000.99</v>
      </c>
      <c r="C15" s="194">
        <v>1250</v>
      </c>
      <c r="D15" s="107">
        <v>63292</v>
      </c>
      <c r="E15" s="178">
        <v>253165.99</v>
      </c>
      <c r="F15" s="195">
        <v>1266</v>
      </c>
      <c r="G15" s="109">
        <v>68682</v>
      </c>
      <c r="H15" s="180">
        <v>274725.99</v>
      </c>
      <c r="I15" s="194">
        <v>1374</v>
      </c>
      <c r="J15" s="182">
        <v>250001</v>
      </c>
      <c r="K15" s="183">
        <v>1000000.99</v>
      </c>
      <c r="L15" s="194">
        <v>5000</v>
      </c>
    </row>
    <row r="16" spans="1:12" ht="15.75" thickBot="1" x14ac:dyDescent="0.3">
      <c r="A16" s="113">
        <v>250001</v>
      </c>
      <c r="B16" s="252">
        <v>6.0000000000000001E-3</v>
      </c>
      <c r="C16" s="253"/>
      <c r="D16" s="108">
        <v>253166</v>
      </c>
      <c r="E16" s="252">
        <v>6.0000000000000001E-3</v>
      </c>
      <c r="F16" s="257"/>
      <c r="G16" s="110">
        <v>274726</v>
      </c>
      <c r="H16" s="252">
        <v>6.0000000000000001E-3</v>
      </c>
      <c r="I16" s="253"/>
      <c r="J16" s="184">
        <v>1000001</v>
      </c>
      <c r="K16" s="252">
        <v>6.0000000000000001E-3</v>
      </c>
      <c r="L16" s="253"/>
    </row>
    <row r="17" spans="1:12" x14ac:dyDescent="0.25">
      <c r="A17" s="3" t="s">
        <v>111</v>
      </c>
      <c r="B17" s="40"/>
      <c r="C17" s="40"/>
    </row>
    <row r="18" spans="1:12" x14ac:dyDescent="0.25">
      <c r="A18" s="3"/>
      <c r="B18" s="40"/>
      <c r="C18" s="40"/>
    </row>
    <row r="19" spans="1:12" x14ac:dyDescent="0.25">
      <c r="A19" s="3" t="s">
        <v>343</v>
      </c>
      <c r="B19" s="40"/>
      <c r="C19" s="40"/>
    </row>
    <row r="20" spans="1:12" ht="15.75" thickBot="1" x14ac:dyDescent="0.3">
      <c r="A20" s="3"/>
      <c r="B20" s="40"/>
      <c r="C20" s="40"/>
    </row>
    <row r="21" spans="1:12" ht="16.5" thickBot="1" x14ac:dyDescent="0.3">
      <c r="A21" s="185" t="s">
        <v>345</v>
      </c>
      <c r="B21" s="121"/>
      <c r="D21" s="256" t="str">
        <f>IF(B21="","",(ROUNDUP(($B$21*0.006),0)))</f>
        <v/>
      </c>
      <c r="E21" s="256"/>
      <c r="F21" s="186"/>
      <c r="I21" s="47"/>
      <c r="L21" s="47" t="s">
        <v>208</v>
      </c>
    </row>
    <row r="22" spans="1:12" ht="16.5" thickBot="1" x14ac:dyDescent="0.3">
      <c r="A22" s="164"/>
      <c r="B22" s="40"/>
      <c r="C22" s="40"/>
      <c r="D22" s="62"/>
      <c r="E22" s="62"/>
    </row>
    <row r="23" spans="1:12" ht="16.5" thickBot="1" x14ac:dyDescent="0.3">
      <c r="A23" s="185" t="s">
        <v>346</v>
      </c>
      <c r="B23" s="121"/>
      <c r="D23" s="256" t="str">
        <f>IF(B23="","",(ROUNDUP(H23,0)))</f>
        <v/>
      </c>
      <c r="E23" s="256"/>
      <c r="F23" t="str">
        <f>IF(B23="","",(B23*3.95))</f>
        <v/>
      </c>
      <c r="G23" t="str">
        <f>IF(B23="","",(F23/4))</f>
        <v/>
      </c>
      <c r="H23" t="str">
        <f>IF(B23="","",(G23*0.006))</f>
        <v/>
      </c>
    </row>
    <row r="24" spans="1:12" ht="16.5" thickBot="1" x14ac:dyDescent="0.3">
      <c r="A24" s="164"/>
      <c r="B24" s="40"/>
      <c r="D24" s="187"/>
      <c r="E24" s="187"/>
    </row>
    <row r="25" spans="1:12" ht="16.5" thickBot="1" x14ac:dyDescent="0.3">
      <c r="A25" s="185" t="s">
        <v>347</v>
      </c>
      <c r="B25" s="121"/>
      <c r="D25" s="256" t="str">
        <f>IF(B25="","",(ROUNDUP(H25,0)))</f>
        <v/>
      </c>
      <c r="E25" s="256"/>
      <c r="F25" t="str">
        <f>IF(B25="","",(B25*3.64))</f>
        <v/>
      </c>
      <c r="G25" t="str">
        <f>IF(B25="","",(F25/4))</f>
        <v/>
      </c>
      <c r="H25" t="str">
        <f>IF(B25="","",(G25*0.006))</f>
        <v/>
      </c>
    </row>
    <row r="26" spans="1:12" ht="16.5" thickBot="1" x14ac:dyDescent="0.3">
      <c r="A26" s="164"/>
      <c r="B26" s="40"/>
      <c r="D26" s="187"/>
      <c r="E26" s="187"/>
    </row>
    <row r="27" spans="1:12" ht="16.5" thickBot="1" x14ac:dyDescent="0.3">
      <c r="A27" s="185" t="s">
        <v>348</v>
      </c>
      <c r="B27" s="121"/>
      <c r="D27" s="256" t="str">
        <f>IF(B27="","",(ROUNDUP(H27,0)))</f>
        <v/>
      </c>
      <c r="E27" s="256"/>
      <c r="F27" t="str">
        <f>IF(B27="","",(B27*4))</f>
        <v/>
      </c>
      <c r="G27" t="str">
        <f>IF(B27="","",(F27/4))</f>
        <v/>
      </c>
      <c r="H27" t="str">
        <f>IF(B27="","",(G27*0.006))</f>
        <v/>
      </c>
    </row>
    <row r="28" spans="1:12" ht="15.75" x14ac:dyDescent="0.25">
      <c r="A28" s="53"/>
      <c r="B28" s="40"/>
      <c r="C28" s="40"/>
      <c r="D28" s="62"/>
      <c r="E28" s="62"/>
    </row>
    <row r="29" spans="1:12" x14ac:dyDescent="0.25">
      <c r="A29" s="55" t="s">
        <v>60</v>
      </c>
      <c r="B29" t="s">
        <v>41</v>
      </c>
      <c r="C29" t="s">
        <v>40</v>
      </c>
    </row>
    <row r="30" spans="1:12" ht="15.75" x14ac:dyDescent="0.25">
      <c r="A30" t="s">
        <v>109</v>
      </c>
      <c r="B30" s="40">
        <v>38</v>
      </c>
      <c r="C30" s="40">
        <f>B30</f>
        <v>38</v>
      </c>
      <c r="D30" s="50"/>
      <c r="E30" s="50"/>
      <c r="F30" s="51"/>
    </row>
    <row r="31" spans="1:12" x14ac:dyDescent="0.25">
      <c r="A31" t="s">
        <v>110</v>
      </c>
      <c r="B31" s="40">
        <v>38</v>
      </c>
      <c r="C31" s="40">
        <v>30</v>
      </c>
    </row>
    <row r="32" spans="1:12" x14ac:dyDescent="0.25">
      <c r="A32" t="s">
        <v>318</v>
      </c>
      <c r="B32" s="40">
        <v>38</v>
      </c>
      <c r="C32" s="40">
        <f>B32</f>
        <v>38</v>
      </c>
    </row>
    <row r="33" spans="1:4" x14ac:dyDescent="0.25">
      <c r="A33" t="s">
        <v>319</v>
      </c>
    </row>
    <row r="34" spans="1:4" x14ac:dyDescent="0.25">
      <c r="A34" t="s">
        <v>320</v>
      </c>
    </row>
    <row r="35" spans="1:4" x14ac:dyDescent="0.25">
      <c r="A35" s="3" t="s">
        <v>321</v>
      </c>
    </row>
    <row r="36" spans="1:4" x14ac:dyDescent="0.25">
      <c r="A36" t="s">
        <v>322</v>
      </c>
    </row>
    <row r="37" spans="1:4" ht="15.75" x14ac:dyDescent="0.25">
      <c r="A37" t="s">
        <v>317</v>
      </c>
      <c r="B37" s="40">
        <v>25</v>
      </c>
      <c r="C37" s="40">
        <f>B37</f>
        <v>25</v>
      </c>
      <c r="D37" s="50"/>
    </row>
    <row r="39" spans="1:4" x14ac:dyDescent="0.25">
      <c r="A39" t="s">
        <v>349</v>
      </c>
    </row>
  </sheetData>
  <sheetProtection sheet="1" objects="1" scenarios="1"/>
  <mergeCells count="12">
    <mergeCell ref="D23:E23"/>
    <mergeCell ref="D25:E25"/>
    <mergeCell ref="D27:E27"/>
    <mergeCell ref="B16:C16"/>
    <mergeCell ref="D21:E21"/>
    <mergeCell ref="E16:F16"/>
    <mergeCell ref="A9:C10"/>
    <mergeCell ref="D9:F10"/>
    <mergeCell ref="J9:L10"/>
    <mergeCell ref="K16:L16"/>
    <mergeCell ref="H16:I16"/>
    <mergeCell ref="G9:I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workbookViewId="0">
      <selection activeCell="I11" sqref="I11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41" t="s">
        <v>11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40" t="str">
        <f>'Summary Chart'!G16</f>
        <v>FOC</v>
      </c>
    </row>
    <row r="6" spans="1:4" x14ac:dyDescent="0.25">
      <c r="A6" t="s">
        <v>40</v>
      </c>
      <c r="B6" s="40" t="str">
        <f>'Summary Chart'!G16</f>
        <v>FOC</v>
      </c>
      <c r="D6" s="40"/>
    </row>
    <row r="8" spans="1:4" x14ac:dyDescent="0.25">
      <c r="A8" s="55" t="s">
        <v>59</v>
      </c>
    </row>
    <row r="9" spans="1:4" x14ac:dyDescent="0.25">
      <c r="A9" t="s">
        <v>41</v>
      </c>
      <c r="B9" s="40" t="str">
        <f>'Summary Chart'!H16</f>
        <v>FOC</v>
      </c>
    </row>
    <row r="10" spans="1:4" x14ac:dyDescent="0.25">
      <c r="A10" t="s">
        <v>40</v>
      </c>
      <c r="B10" s="40" t="str">
        <f>'Summary Chart'!I16</f>
        <v>FOC</v>
      </c>
    </row>
    <row r="11" spans="1:4" x14ac:dyDescent="0.25">
      <c r="B11" s="40"/>
    </row>
    <row r="12" spans="1:4" x14ac:dyDescent="0.25">
      <c r="A12" s="55" t="s">
        <v>60</v>
      </c>
    </row>
    <row r="13" spans="1:4" x14ac:dyDescent="0.25">
      <c r="A13" t="s">
        <v>41</v>
      </c>
      <c r="B13" s="40">
        <f>'Summary Chart'!J16</f>
        <v>9</v>
      </c>
    </row>
    <row r="14" spans="1:4" x14ac:dyDescent="0.25">
      <c r="A14" t="s">
        <v>40</v>
      </c>
      <c r="B14" s="40">
        <f>'Summary Chart'!K16</f>
        <v>9</v>
      </c>
    </row>
    <row r="15" spans="1:4" x14ac:dyDescent="0.25">
      <c r="B15" s="40"/>
    </row>
    <row r="16" spans="1:4" ht="15.75" x14ac:dyDescent="0.25">
      <c r="A16" s="61" t="s">
        <v>112</v>
      </c>
      <c r="B16" s="59"/>
      <c r="C16" s="60"/>
      <c r="D16" s="60"/>
    </row>
    <row r="17" spans="1:4" ht="15.75" x14ac:dyDescent="0.25">
      <c r="A17" s="61" t="s">
        <v>113</v>
      </c>
      <c r="B17" s="53"/>
      <c r="C17" s="60"/>
      <c r="D17" s="60"/>
    </row>
    <row r="18" spans="1:4" ht="15.75" x14ac:dyDescent="0.25">
      <c r="A18" s="59"/>
      <c r="B18" s="59"/>
      <c r="C18" s="60"/>
      <c r="D18" s="60"/>
    </row>
    <row r="19" spans="1:4" ht="15.75" x14ac:dyDescent="0.25">
      <c r="A19" s="48" t="s">
        <v>114</v>
      </c>
      <c r="B19" s="53" t="s">
        <v>115</v>
      </c>
      <c r="C19" s="60"/>
      <c r="D19" s="60"/>
    </row>
    <row r="20" spans="1:4" ht="15.75" x14ac:dyDescent="0.25">
      <c r="A20" s="59"/>
      <c r="B20" s="53" t="s">
        <v>116</v>
      </c>
      <c r="D20" s="60"/>
    </row>
    <row r="21" spans="1:4" ht="15.75" x14ac:dyDescent="0.25">
      <c r="A21" s="59"/>
      <c r="B21" s="53" t="s">
        <v>117</v>
      </c>
      <c r="D21" s="60"/>
    </row>
    <row r="22" spans="1:4" ht="15.75" x14ac:dyDescent="0.25">
      <c r="B22" s="53" t="s">
        <v>11</v>
      </c>
    </row>
    <row r="23" spans="1:4" x14ac:dyDescent="0.25">
      <c r="A23" s="3"/>
    </row>
    <row r="24" spans="1:4" ht="15.75" x14ac:dyDescent="0.25">
      <c r="A24" s="49" t="s">
        <v>118</v>
      </c>
    </row>
    <row r="25" spans="1:4" ht="15.75" x14ac:dyDescent="0.25">
      <c r="A25" s="61" t="s">
        <v>119</v>
      </c>
    </row>
    <row r="27" spans="1:4" ht="15.75" x14ac:dyDescent="0.25">
      <c r="A27" s="48" t="s">
        <v>120</v>
      </c>
      <c r="B27" s="53" t="s">
        <v>121</v>
      </c>
    </row>
    <row r="28" spans="1:4" ht="15.75" x14ac:dyDescent="0.25">
      <c r="B28" s="53" t="s">
        <v>122</v>
      </c>
    </row>
    <row r="30" spans="1:4" ht="15.75" x14ac:dyDescent="0.25">
      <c r="A30" s="48" t="s">
        <v>123</v>
      </c>
      <c r="B30" s="53" t="s">
        <v>124</v>
      </c>
    </row>
    <row r="31" spans="1:4" ht="15.75" x14ac:dyDescent="0.25">
      <c r="B31" s="53" t="s">
        <v>125</v>
      </c>
    </row>
    <row r="32" spans="1:4" ht="15.75" x14ac:dyDescent="0.25">
      <c r="B32" s="53" t="s">
        <v>126</v>
      </c>
    </row>
    <row r="33" spans="1:2" ht="15.75" x14ac:dyDescent="0.25">
      <c r="B33" s="53"/>
    </row>
    <row r="34" spans="1:2" ht="15.75" x14ac:dyDescent="0.25">
      <c r="A34" s="48" t="s">
        <v>127</v>
      </c>
      <c r="B34" s="53" t="s">
        <v>128</v>
      </c>
    </row>
    <row r="35" spans="1:2" ht="15.75" x14ac:dyDescent="0.25">
      <c r="B35" s="53" t="s">
        <v>129</v>
      </c>
    </row>
    <row r="36" spans="1:2" ht="15.75" x14ac:dyDescent="0.25">
      <c r="B36" s="53"/>
    </row>
    <row r="37" spans="1:2" ht="15.75" x14ac:dyDescent="0.25">
      <c r="A37" s="48" t="s">
        <v>130</v>
      </c>
      <c r="B37" s="53" t="s">
        <v>131</v>
      </c>
    </row>
    <row r="38" spans="1:2" ht="15.75" x14ac:dyDescent="0.25">
      <c r="B38" s="53" t="s">
        <v>132</v>
      </c>
    </row>
    <row r="39" spans="1:2" ht="15.75" x14ac:dyDescent="0.25">
      <c r="B39" s="53"/>
    </row>
    <row r="40" spans="1:2" ht="15.75" x14ac:dyDescent="0.25">
      <c r="A40" s="48" t="s">
        <v>133</v>
      </c>
      <c r="B40" s="53" t="s">
        <v>134</v>
      </c>
    </row>
    <row r="42" spans="1:2" ht="15.75" x14ac:dyDescent="0.25">
      <c r="A42" s="61" t="s">
        <v>135</v>
      </c>
    </row>
    <row r="43" spans="1:2" ht="15.75" x14ac:dyDescent="0.25">
      <c r="A43" s="61" t="s">
        <v>136</v>
      </c>
    </row>
    <row r="45" spans="1:2" ht="17.25" x14ac:dyDescent="0.3">
      <c r="A45" s="155" t="s">
        <v>269</v>
      </c>
    </row>
    <row r="46" spans="1:2" ht="17.25" x14ac:dyDescent="0.3">
      <c r="A46" s="155" t="s">
        <v>270</v>
      </c>
    </row>
    <row r="47" spans="1:2" x14ac:dyDescent="0.25">
      <c r="A47" s="155" t="s">
        <v>268</v>
      </c>
    </row>
  </sheetData>
  <sheetProtection password="C71F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C21" sqref="C21"/>
    </sheetView>
  </sheetViews>
  <sheetFormatPr defaultRowHeight="15" x14ac:dyDescent="0.25"/>
  <cols>
    <col min="1" max="1" width="23.28515625" customWidth="1"/>
    <col min="2" max="2" width="26" customWidth="1"/>
    <col min="11" max="13" width="0" hidden="1" customWidth="1"/>
  </cols>
  <sheetData>
    <row r="2" spans="1:12" ht="23.25" x14ac:dyDescent="0.35">
      <c r="A2" s="41" t="s">
        <v>137</v>
      </c>
      <c r="B2" s="41"/>
    </row>
    <row r="3" spans="1:12" ht="15" customHeight="1" x14ac:dyDescent="0.35">
      <c r="A3" s="41"/>
      <c r="B3" s="41"/>
    </row>
    <row r="4" spans="1:12" x14ac:dyDescent="0.25">
      <c r="A4" s="55" t="s">
        <v>42</v>
      </c>
    </row>
    <row r="5" spans="1:12" x14ac:dyDescent="0.25">
      <c r="A5" t="s">
        <v>41</v>
      </c>
      <c r="B5" s="40" t="str">
        <f>'Summary Chart'!F18</f>
        <v>FOC</v>
      </c>
    </row>
    <row r="6" spans="1:12" x14ac:dyDescent="0.25">
      <c r="A6" t="s">
        <v>40</v>
      </c>
      <c r="B6" s="40" t="str">
        <f>'Summary Chart'!G18</f>
        <v>FOC</v>
      </c>
      <c r="D6" s="40"/>
    </row>
    <row r="7" spans="1:12" ht="15.75" thickBot="1" x14ac:dyDescent="0.3"/>
    <row r="8" spans="1:12" ht="15.75" thickBot="1" x14ac:dyDescent="0.3">
      <c r="A8" s="55" t="s">
        <v>59</v>
      </c>
      <c r="B8" s="3" t="s">
        <v>221</v>
      </c>
      <c r="E8" s="241">
        <v>33726</v>
      </c>
      <c r="F8" s="242"/>
      <c r="G8" s="243"/>
      <c r="K8">
        <f>ROUNDUP((E8*0.005),0)</f>
        <v>169</v>
      </c>
      <c r="L8" s="40" t="s">
        <v>138</v>
      </c>
    </row>
    <row r="9" spans="1:12" x14ac:dyDescent="0.25">
      <c r="A9" t="s">
        <v>41</v>
      </c>
      <c r="B9" s="99">
        <f>IF(E8=0,"",K8)</f>
        <v>169</v>
      </c>
      <c r="L9" s="40" t="s">
        <v>138</v>
      </c>
    </row>
    <row r="10" spans="1:12" x14ac:dyDescent="0.25">
      <c r="A10" t="s">
        <v>40</v>
      </c>
      <c r="B10" s="99">
        <f>IF(E8=0,"",K8)</f>
        <v>169</v>
      </c>
    </row>
    <row r="11" spans="1:12" x14ac:dyDescent="0.25">
      <c r="B11" s="40"/>
    </row>
    <row r="12" spans="1:12" x14ac:dyDescent="0.25">
      <c r="A12" s="55" t="s">
        <v>60</v>
      </c>
    </row>
    <row r="13" spans="1:12" x14ac:dyDescent="0.25">
      <c r="A13" t="s">
        <v>41</v>
      </c>
      <c r="B13" s="40">
        <f>'Summary Chart'!J18</f>
        <v>55</v>
      </c>
    </row>
    <row r="14" spans="1:12" x14ac:dyDescent="0.25">
      <c r="A14" t="s">
        <v>40</v>
      </c>
      <c r="B14" s="40">
        <f>'Summary Chart'!K18</f>
        <v>55</v>
      </c>
    </row>
    <row r="15" spans="1:12" x14ac:dyDescent="0.25">
      <c r="B15" s="40"/>
    </row>
    <row r="16" spans="1:12" ht="15.75" x14ac:dyDescent="0.25">
      <c r="A16" s="61" t="s">
        <v>139</v>
      </c>
    </row>
    <row r="18" spans="1:1" x14ac:dyDescent="0.25">
      <c r="A18" s="3"/>
    </row>
  </sheetData>
  <sheetProtection password="C71F" sheet="1" objects="1" scenarios="1"/>
  <mergeCells count="1">
    <mergeCell ref="E8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5" sqref="B15"/>
    </sheetView>
  </sheetViews>
  <sheetFormatPr defaultRowHeight="15" x14ac:dyDescent="0.25"/>
  <cols>
    <col min="1" max="1" width="22.28515625" customWidth="1"/>
  </cols>
  <sheetData>
    <row r="2" spans="1:2" ht="23.25" x14ac:dyDescent="0.35">
      <c r="A2" s="41" t="s">
        <v>140</v>
      </c>
    </row>
    <row r="3" spans="1:2" ht="23.25" x14ac:dyDescent="0.35">
      <c r="A3" s="41"/>
    </row>
    <row r="4" spans="1:2" x14ac:dyDescent="0.25">
      <c r="A4" s="55" t="s">
        <v>42</v>
      </c>
    </row>
    <row r="5" spans="1:2" x14ac:dyDescent="0.25">
      <c r="A5" t="s">
        <v>41</v>
      </c>
      <c r="B5" s="40">
        <v>56</v>
      </c>
    </row>
    <row r="6" spans="1:2" x14ac:dyDescent="0.25">
      <c r="A6" t="s">
        <v>40</v>
      </c>
      <c r="B6" s="40">
        <v>56</v>
      </c>
    </row>
    <row r="8" spans="1:2" x14ac:dyDescent="0.25">
      <c r="A8" s="55" t="s">
        <v>59</v>
      </c>
    </row>
    <row r="9" spans="1:2" x14ac:dyDescent="0.25">
      <c r="A9" t="s">
        <v>41</v>
      </c>
      <c r="B9" s="40">
        <v>56</v>
      </c>
    </row>
    <row r="10" spans="1:2" x14ac:dyDescent="0.25">
      <c r="A10" t="s">
        <v>40</v>
      </c>
      <c r="B10" s="40">
        <v>56</v>
      </c>
    </row>
    <row r="11" spans="1:2" x14ac:dyDescent="0.25">
      <c r="B11" s="40"/>
    </row>
    <row r="12" spans="1:2" x14ac:dyDescent="0.25">
      <c r="A12" s="55" t="s">
        <v>60</v>
      </c>
    </row>
    <row r="13" spans="1:2" x14ac:dyDescent="0.25">
      <c r="A13" t="s">
        <v>41</v>
      </c>
      <c r="B13" s="40">
        <v>56</v>
      </c>
    </row>
    <row r="14" spans="1:2" x14ac:dyDescent="0.25">
      <c r="A14" t="s">
        <v>40</v>
      </c>
      <c r="B14" s="40">
        <v>56</v>
      </c>
    </row>
    <row r="16" spans="1:2" x14ac:dyDescent="0.25">
      <c r="A16" s="3" t="s">
        <v>141</v>
      </c>
    </row>
    <row r="17" spans="1:1" x14ac:dyDescent="0.25">
      <c r="A17" t="s">
        <v>142</v>
      </c>
    </row>
  </sheetData>
  <sheetProtection algorithmName="SHA-512" hashValue="MPzdqhS0lreUDDaGfJBkRyNZ2xDK/oUr1EzCpwoPvho2Xt3l5+z+e8peR5qwNi7H2LgO2xbO8fK2eyzs8E20MQ==" saltValue="sUKqZrfeWPto7mMZ0R8UTA==" spinCount="100000" sheet="1" objects="1" scenarios="1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workbookViewId="0">
      <selection activeCell="A10" sqref="A10:G21"/>
    </sheetView>
  </sheetViews>
  <sheetFormatPr defaultRowHeight="15" x14ac:dyDescent="0.25"/>
  <cols>
    <col min="1" max="6" width="18.7109375" customWidth="1"/>
    <col min="7" max="7" width="13.7109375" customWidth="1"/>
    <col min="8" max="8" width="14.5703125" customWidth="1"/>
    <col min="9" max="9" width="8.5703125" customWidth="1"/>
    <col min="10" max="10" width="11.5703125" hidden="1" customWidth="1"/>
    <col min="11" max="11" width="9.140625" hidden="1" customWidth="1"/>
    <col min="12" max="12" width="9.140625" customWidth="1"/>
  </cols>
  <sheetData>
    <row r="2" spans="1:7" ht="23.25" x14ac:dyDescent="0.35">
      <c r="A2" s="41" t="s">
        <v>143</v>
      </c>
      <c r="B2" s="41"/>
    </row>
    <row r="3" spans="1:7" ht="15" customHeight="1" x14ac:dyDescent="0.35">
      <c r="A3" s="41"/>
      <c r="B3" s="41"/>
    </row>
    <row r="4" spans="1:7" x14ac:dyDescent="0.25">
      <c r="A4" s="55" t="s">
        <v>42</v>
      </c>
    </row>
    <row r="5" spans="1:7" x14ac:dyDescent="0.25">
      <c r="A5" t="s">
        <v>41</v>
      </c>
      <c r="B5" s="58">
        <v>37.5</v>
      </c>
      <c r="C5" s="40"/>
    </row>
    <row r="6" spans="1:7" x14ac:dyDescent="0.25">
      <c r="A6" t="s">
        <v>40</v>
      </c>
      <c r="B6" s="58">
        <v>37.5</v>
      </c>
      <c r="C6" s="40"/>
      <c r="D6" s="40"/>
    </row>
    <row r="8" spans="1:7" x14ac:dyDescent="0.25">
      <c r="A8" s="55" t="s">
        <v>95</v>
      </c>
      <c r="B8" t="s">
        <v>227</v>
      </c>
    </row>
    <row r="9" spans="1:7" ht="15.75" thickBot="1" x14ac:dyDescent="0.3">
      <c r="A9" t="s">
        <v>40</v>
      </c>
      <c r="B9" s="58">
        <v>37.5</v>
      </c>
    </row>
    <row r="10" spans="1:7" x14ac:dyDescent="0.25">
      <c r="A10" s="265" t="s">
        <v>144</v>
      </c>
      <c r="B10" s="266"/>
      <c r="C10" s="265" t="s">
        <v>145</v>
      </c>
      <c r="D10" s="266"/>
      <c r="E10" s="265" t="s">
        <v>146</v>
      </c>
      <c r="F10" s="266"/>
      <c r="G10" s="196" t="s">
        <v>147</v>
      </c>
    </row>
    <row r="11" spans="1:7" ht="15.75" thickBot="1" x14ac:dyDescent="0.3">
      <c r="A11" s="267"/>
      <c r="B11" s="268"/>
      <c r="C11" s="267"/>
      <c r="D11" s="268"/>
      <c r="E11" s="267"/>
      <c r="F11" s="268"/>
      <c r="G11" s="217"/>
    </row>
    <row r="12" spans="1:7" ht="15.75" thickBot="1" x14ac:dyDescent="0.3">
      <c r="A12" s="68" t="s">
        <v>148</v>
      </c>
      <c r="B12" s="69" t="s">
        <v>149</v>
      </c>
      <c r="C12" s="68" t="s">
        <v>148</v>
      </c>
      <c r="D12" s="69" t="s">
        <v>149</v>
      </c>
      <c r="E12" s="70" t="s">
        <v>148</v>
      </c>
      <c r="F12" s="71" t="s">
        <v>149</v>
      </c>
      <c r="G12" s="67"/>
    </row>
    <row r="13" spans="1:7" x14ac:dyDescent="0.25">
      <c r="A13" s="107">
        <v>0.5</v>
      </c>
      <c r="B13" s="168">
        <v>1666.99</v>
      </c>
      <c r="C13" s="109">
        <v>0.5</v>
      </c>
      <c r="D13" s="170">
        <v>2500.4899999999998</v>
      </c>
      <c r="E13" s="111">
        <v>0.5</v>
      </c>
      <c r="F13" s="172">
        <v>1250.49</v>
      </c>
      <c r="G13" s="72">
        <v>25</v>
      </c>
    </row>
    <row r="14" spans="1:7" x14ac:dyDescent="0.25">
      <c r="A14" s="107">
        <v>1667</v>
      </c>
      <c r="B14" s="168">
        <v>5000.49</v>
      </c>
      <c r="C14" s="109">
        <v>2500.5</v>
      </c>
      <c r="D14" s="170">
        <v>7500.49</v>
      </c>
      <c r="E14" s="112">
        <v>1250.5</v>
      </c>
      <c r="F14" s="173">
        <v>3750.49</v>
      </c>
      <c r="G14" s="72">
        <v>50</v>
      </c>
    </row>
    <row r="15" spans="1:7" x14ac:dyDescent="0.25">
      <c r="A15" s="107">
        <v>5000.5</v>
      </c>
      <c r="B15" s="168">
        <v>10000.49</v>
      </c>
      <c r="C15" s="109">
        <v>7500.5</v>
      </c>
      <c r="D15" s="170">
        <v>15000.49</v>
      </c>
      <c r="E15" s="112">
        <v>3750.5</v>
      </c>
      <c r="F15" s="173">
        <v>7500.49</v>
      </c>
      <c r="G15" s="72">
        <v>100</v>
      </c>
    </row>
    <row r="16" spans="1:7" x14ac:dyDescent="0.25">
      <c r="A16" s="107">
        <v>10000.5</v>
      </c>
      <c r="B16" s="168">
        <v>15000.49</v>
      </c>
      <c r="C16" s="109">
        <v>15000.5</v>
      </c>
      <c r="D16" s="170">
        <v>22500.49</v>
      </c>
      <c r="E16" s="112">
        <v>7500.5</v>
      </c>
      <c r="F16" s="173">
        <v>11250.49</v>
      </c>
      <c r="G16" s="72">
        <v>150</v>
      </c>
    </row>
    <row r="17" spans="1:11" x14ac:dyDescent="0.25">
      <c r="A17" s="107">
        <v>15000.5</v>
      </c>
      <c r="B17" s="168">
        <v>25000.49</v>
      </c>
      <c r="C17" s="109">
        <v>22500.5</v>
      </c>
      <c r="D17" s="170">
        <v>37500.49</v>
      </c>
      <c r="E17" s="112">
        <v>11250.5</v>
      </c>
      <c r="F17" s="173">
        <v>18750.490000000002</v>
      </c>
      <c r="G17" s="72">
        <v>200</v>
      </c>
    </row>
    <row r="18" spans="1:11" x14ac:dyDescent="0.25">
      <c r="A18" s="107">
        <v>25000.5</v>
      </c>
      <c r="B18" s="168">
        <v>41666.99</v>
      </c>
      <c r="C18" s="109">
        <v>37500.5</v>
      </c>
      <c r="D18" s="170">
        <v>62500.49</v>
      </c>
      <c r="E18" s="112">
        <v>18750.5</v>
      </c>
      <c r="F18" s="173">
        <v>31250.49</v>
      </c>
      <c r="G18" s="72">
        <v>250</v>
      </c>
    </row>
    <row r="19" spans="1:11" x14ac:dyDescent="0.25">
      <c r="A19" s="107">
        <v>41667</v>
      </c>
      <c r="B19" s="168">
        <v>83333.490000000005</v>
      </c>
      <c r="C19" s="109">
        <v>62500.5</v>
      </c>
      <c r="D19" s="170">
        <v>125000.49</v>
      </c>
      <c r="E19" s="112">
        <v>31250.5</v>
      </c>
      <c r="F19" s="173">
        <v>62500.49</v>
      </c>
      <c r="G19" s="72">
        <v>325</v>
      </c>
    </row>
    <row r="20" spans="1:11" x14ac:dyDescent="0.25">
      <c r="A20" s="107">
        <v>83333.5</v>
      </c>
      <c r="B20" s="168">
        <v>166666.99</v>
      </c>
      <c r="C20" s="109">
        <v>125000.5</v>
      </c>
      <c r="D20" s="170">
        <v>250000.49</v>
      </c>
      <c r="E20" s="112">
        <v>62500.5</v>
      </c>
      <c r="F20" s="173">
        <v>125000.49</v>
      </c>
      <c r="G20" s="72">
        <v>375</v>
      </c>
    </row>
    <row r="21" spans="1:11" ht="15.75" thickBot="1" x14ac:dyDescent="0.3">
      <c r="A21" s="108">
        <v>166667</v>
      </c>
      <c r="B21" s="169">
        <v>333333</v>
      </c>
      <c r="C21" s="110">
        <v>250000.5</v>
      </c>
      <c r="D21" s="171">
        <v>500000</v>
      </c>
      <c r="E21" s="113">
        <v>125000.5</v>
      </c>
      <c r="F21" s="174">
        <v>250000</v>
      </c>
      <c r="G21" s="73">
        <v>500</v>
      </c>
    </row>
    <row r="23" spans="1:11" ht="15.75" thickBot="1" x14ac:dyDescent="0.3">
      <c r="A23" s="3" t="s">
        <v>225</v>
      </c>
    </row>
    <row r="24" spans="1:11" ht="9" customHeight="1" x14ac:dyDescent="0.25">
      <c r="G24" s="258" t="s">
        <v>147</v>
      </c>
    </row>
    <row r="25" spans="1:11" ht="15.75" customHeight="1" thickBot="1" x14ac:dyDescent="0.3">
      <c r="E25" s="3"/>
      <c r="F25" s="5" t="s">
        <v>214</v>
      </c>
      <c r="G25" s="259"/>
      <c r="H25" s="104"/>
    </row>
    <row r="26" spans="1:11" ht="15.75" x14ac:dyDescent="0.25">
      <c r="A26" t="s">
        <v>338</v>
      </c>
      <c r="E26" s="97" t="s">
        <v>215</v>
      </c>
      <c r="F26" s="118"/>
      <c r="G26" s="176" t="str">
        <f>IF(K26=0,"",IF(K26&lt;=809,"Inv too low",IF(K26&gt;=810,K26)))</f>
        <v/>
      </c>
      <c r="H26" s="105"/>
      <c r="J26">
        <f>(F26*8)*0.002</f>
        <v>0</v>
      </c>
      <c r="K26">
        <f>J26/4</f>
        <v>0</v>
      </c>
    </row>
    <row r="27" spans="1:11" ht="15.75" customHeight="1" x14ac:dyDescent="0.25">
      <c r="A27" t="s">
        <v>337</v>
      </c>
      <c r="E27" s="97" t="s">
        <v>216</v>
      </c>
      <c r="F27" s="119"/>
      <c r="G27" s="175" t="str">
        <f>IF(K27=0,"",IF(K27&lt;=809,"Inv too low",IF(K27&gt;=810,K27)))</f>
        <v/>
      </c>
      <c r="H27" s="105"/>
      <c r="J27">
        <f>(F27*4)*0.002</f>
        <v>0</v>
      </c>
      <c r="K27">
        <f>J27/4</f>
        <v>0</v>
      </c>
    </row>
    <row r="28" spans="1:11" ht="16.5" thickBot="1" x14ac:dyDescent="0.3">
      <c r="A28" t="s">
        <v>339</v>
      </c>
      <c r="E28" s="97" t="s">
        <v>217</v>
      </c>
      <c r="F28" s="96"/>
      <c r="G28" s="177" t="str">
        <f>IF(K28=0,"",IF(K28&lt;=799,"Inv too low",IF(K28&gt;=800,K28)))</f>
        <v/>
      </c>
      <c r="H28" s="105"/>
      <c r="J28" s="106">
        <f>(F28*6)*0.002</f>
        <v>0</v>
      </c>
      <c r="K28" s="106">
        <f>J28/4</f>
        <v>0</v>
      </c>
    </row>
    <row r="29" spans="1:11" x14ac:dyDescent="0.25">
      <c r="A29" t="s">
        <v>335</v>
      </c>
    </row>
    <row r="31" spans="1:11" ht="10.5" customHeight="1" x14ac:dyDescent="0.25"/>
    <row r="32" spans="1:11" ht="15.75" thickBot="1" x14ac:dyDescent="0.3">
      <c r="A32" s="55" t="s">
        <v>177</v>
      </c>
      <c r="D32" t="s">
        <v>41</v>
      </c>
      <c r="E32" t="s">
        <v>40</v>
      </c>
    </row>
    <row r="33" spans="1:6" ht="18" customHeight="1" x14ac:dyDescent="0.25">
      <c r="A33" s="64" t="s">
        <v>276</v>
      </c>
      <c r="B33" s="75"/>
      <c r="C33" s="75"/>
      <c r="D33" s="76">
        <v>500</v>
      </c>
      <c r="E33" s="77">
        <f>D33</f>
        <v>500</v>
      </c>
    </row>
    <row r="34" spans="1:6" ht="18" customHeight="1" x14ac:dyDescent="0.25">
      <c r="A34" s="65" t="s">
        <v>151</v>
      </c>
      <c r="B34" s="63"/>
      <c r="C34" s="63"/>
      <c r="D34" s="74">
        <v>500</v>
      </c>
      <c r="E34" s="78">
        <f t="shared" ref="E34:E51" si="0">D34</f>
        <v>500</v>
      </c>
      <c r="F34" s="51"/>
    </row>
    <row r="35" spans="1:6" ht="18" customHeight="1" x14ac:dyDescent="0.25">
      <c r="A35" s="65" t="s">
        <v>150</v>
      </c>
      <c r="B35" s="63"/>
      <c r="C35" s="63"/>
      <c r="D35" s="74">
        <v>500</v>
      </c>
      <c r="E35" s="78">
        <f t="shared" si="0"/>
        <v>500</v>
      </c>
      <c r="F35" s="51"/>
    </row>
    <row r="36" spans="1:6" ht="18" customHeight="1" x14ac:dyDescent="0.25">
      <c r="A36" s="65" t="s">
        <v>152</v>
      </c>
      <c r="B36" s="63"/>
      <c r="C36" s="63"/>
      <c r="D36" s="74">
        <v>500</v>
      </c>
      <c r="E36" s="78">
        <f t="shared" si="0"/>
        <v>500</v>
      </c>
    </row>
    <row r="37" spans="1:6" ht="18" customHeight="1" x14ac:dyDescent="0.25">
      <c r="A37" s="65" t="s">
        <v>153</v>
      </c>
      <c r="B37" s="63"/>
      <c r="C37" s="63"/>
      <c r="D37" s="74">
        <v>500</v>
      </c>
      <c r="E37" s="78">
        <f t="shared" si="0"/>
        <v>500</v>
      </c>
    </row>
    <row r="38" spans="1:6" ht="18" customHeight="1" x14ac:dyDescent="0.25">
      <c r="A38" s="65" t="s">
        <v>154</v>
      </c>
      <c r="B38" s="63"/>
      <c r="C38" s="63"/>
      <c r="D38" s="74">
        <v>500</v>
      </c>
      <c r="E38" s="78">
        <f t="shared" si="0"/>
        <v>500</v>
      </c>
    </row>
    <row r="39" spans="1:6" ht="18" customHeight="1" thickBot="1" x14ac:dyDescent="0.3">
      <c r="A39" s="66" t="s">
        <v>155</v>
      </c>
      <c r="B39" s="79"/>
      <c r="C39" s="79"/>
      <c r="D39" s="80">
        <v>500</v>
      </c>
      <c r="E39" s="81">
        <f t="shared" si="0"/>
        <v>500</v>
      </c>
    </row>
    <row r="40" spans="1:6" ht="16.5" thickBot="1" x14ac:dyDescent="0.3">
      <c r="A40" s="61" t="s">
        <v>331</v>
      </c>
      <c r="B40" s="40"/>
      <c r="C40" s="40"/>
      <c r="D40" s="40"/>
    </row>
    <row r="41" spans="1:6" ht="18" customHeight="1" x14ac:dyDescent="0.25">
      <c r="A41" s="64" t="s">
        <v>156</v>
      </c>
      <c r="B41" s="75"/>
      <c r="C41" s="75"/>
      <c r="D41" s="76">
        <v>500</v>
      </c>
      <c r="E41" s="77">
        <f>D41</f>
        <v>500</v>
      </c>
    </row>
    <row r="42" spans="1:6" ht="30" customHeight="1" x14ac:dyDescent="0.25">
      <c r="A42" s="260" t="s">
        <v>157</v>
      </c>
      <c r="B42" s="261"/>
      <c r="C42" s="261"/>
      <c r="D42" s="74">
        <v>500</v>
      </c>
      <c r="E42" s="78">
        <f t="shared" si="0"/>
        <v>500</v>
      </c>
    </row>
    <row r="43" spans="1:6" ht="18" customHeight="1" x14ac:dyDescent="0.25">
      <c r="A43" s="65" t="s">
        <v>158</v>
      </c>
      <c r="B43" s="63"/>
      <c r="C43" s="63"/>
      <c r="D43" s="74">
        <v>500</v>
      </c>
      <c r="E43" s="78">
        <f t="shared" si="0"/>
        <v>500</v>
      </c>
    </row>
    <row r="44" spans="1:6" ht="18" customHeight="1" x14ac:dyDescent="0.25">
      <c r="A44" s="65" t="s">
        <v>159</v>
      </c>
      <c r="B44" s="63"/>
      <c r="C44" s="63"/>
      <c r="D44" s="74">
        <v>500</v>
      </c>
      <c r="E44" s="78">
        <f t="shared" si="0"/>
        <v>500</v>
      </c>
    </row>
    <row r="45" spans="1:6" ht="30" customHeight="1" x14ac:dyDescent="0.25">
      <c r="A45" s="260" t="s">
        <v>160</v>
      </c>
      <c r="B45" s="261"/>
      <c r="C45" s="261"/>
      <c r="D45" s="74">
        <v>500</v>
      </c>
      <c r="E45" s="78">
        <f t="shared" si="0"/>
        <v>500</v>
      </c>
    </row>
    <row r="46" spans="1:6" ht="18" customHeight="1" x14ac:dyDescent="0.25">
      <c r="A46" s="65" t="s">
        <v>161</v>
      </c>
      <c r="B46" s="63"/>
      <c r="C46" s="63"/>
      <c r="D46" s="74">
        <v>500</v>
      </c>
      <c r="E46" s="78">
        <f t="shared" si="0"/>
        <v>500</v>
      </c>
    </row>
    <row r="47" spans="1:6" ht="18" customHeight="1" x14ac:dyDescent="0.25">
      <c r="A47" s="269" t="s">
        <v>82</v>
      </c>
      <c r="B47" s="270"/>
      <c r="C47" s="271"/>
      <c r="D47" s="74">
        <v>500</v>
      </c>
      <c r="E47" s="78">
        <f t="shared" si="0"/>
        <v>500</v>
      </c>
    </row>
    <row r="48" spans="1:6" ht="18" customHeight="1" x14ac:dyDescent="0.25">
      <c r="A48" s="269" t="s">
        <v>162</v>
      </c>
      <c r="B48" s="270"/>
      <c r="C48" s="271"/>
      <c r="D48" s="74">
        <v>500</v>
      </c>
      <c r="E48" s="78">
        <f>D48</f>
        <v>500</v>
      </c>
    </row>
    <row r="49" spans="1:5" ht="18" customHeight="1" x14ac:dyDescent="0.25">
      <c r="A49" s="269" t="s">
        <v>277</v>
      </c>
      <c r="B49" s="270"/>
      <c r="C49" s="271"/>
      <c r="D49" s="157">
        <v>37.5</v>
      </c>
      <c r="E49" s="159">
        <f>D49</f>
        <v>37.5</v>
      </c>
    </row>
    <row r="50" spans="1:5" ht="18" customHeight="1" x14ac:dyDescent="0.25">
      <c r="A50" s="269" t="s">
        <v>279</v>
      </c>
      <c r="B50" s="270"/>
      <c r="C50" s="271"/>
      <c r="D50" s="157">
        <v>37.5</v>
      </c>
      <c r="E50" s="159">
        <f>D50</f>
        <v>37.5</v>
      </c>
    </row>
    <row r="51" spans="1:5" ht="18" customHeight="1" thickBot="1" x14ac:dyDescent="0.3">
      <c r="A51" s="262" t="s">
        <v>278</v>
      </c>
      <c r="B51" s="263"/>
      <c r="C51" s="264"/>
      <c r="D51" s="158">
        <v>37.5</v>
      </c>
      <c r="E51" s="160">
        <f t="shared" si="0"/>
        <v>37.5</v>
      </c>
    </row>
    <row r="52" spans="1:5" ht="13.5" customHeight="1" x14ac:dyDescent="0.25"/>
    <row r="53" spans="1:5" x14ac:dyDescent="0.25">
      <c r="A53" s="3" t="s">
        <v>204</v>
      </c>
    </row>
    <row r="54" spans="1:5" x14ac:dyDescent="0.25">
      <c r="A54" s="3" t="s">
        <v>205</v>
      </c>
    </row>
    <row r="55" spans="1:5" ht="12.75" customHeight="1" x14ac:dyDescent="0.25">
      <c r="A55" s="3"/>
    </row>
    <row r="56" spans="1:5" x14ac:dyDescent="0.25">
      <c r="A56" s="3" t="s">
        <v>206</v>
      </c>
    </row>
    <row r="57" spans="1:5" x14ac:dyDescent="0.25">
      <c r="A57" s="3" t="s">
        <v>207</v>
      </c>
    </row>
    <row r="58" spans="1:5" ht="9" customHeight="1" x14ac:dyDescent="0.25"/>
    <row r="59" spans="1:5" x14ac:dyDescent="0.25">
      <c r="A59" s="26" t="s">
        <v>164</v>
      </c>
      <c r="B59" s="26"/>
      <c r="C59" s="26" t="s">
        <v>166</v>
      </c>
      <c r="D59" s="26"/>
      <c r="E59" s="26" t="s">
        <v>168</v>
      </c>
    </row>
    <row r="60" spans="1:5" x14ac:dyDescent="0.25">
      <c r="A60" s="26" t="s">
        <v>165</v>
      </c>
      <c r="B60" s="26"/>
      <c r="C60" s="26" t="s">
        <v>167</v>
      </c>
      <c r="D60" s="26"/>
      <c r="E60" s="26" t="s">
        <v>169</v>
      </c>
    </row>
    <row r="61" spans="1:5" x14ac:dyDescent="0.25">
      <c r="A61" s="26" t="s">
        <v>172</v>
      </c>
      <c r="B61" s="26"/>
      <c r="C61" s="26" t="s">
        <v>175</v>
      </c>
      <c r="D61" s="26"/>
      <c r="E61" s="26" t="s">
        <v>170</v>
      </c>
    </row>
    <row r="62" spans="1:5" x14ac:dyDescent="0.25">
      <c r="A62" s="26" t="s">
        <v>173</v>
      </c>
      <c r="B62" s="26"/>
      <c r="C62" s="26" t="s">
        <v>174</v>
      </c>
      <c r="D62" s="26"/>
      <c r="E62" s="26" t="s">
        <v>171</v>
      </c>
    </row>
    <row r="66" spans="1:1" ht="15.75" x14ac:dyDescent="0.25">
      <c r="A66" s="53"/>
    </row>
  </sheetData>
  <sheetProtection algorithmName="SHA-512" hashValue="hFHjBKO1tztScUlJBF6JJi5+N513yYjpIgtxnqbbCtAEXKNgQOC0llO3YBom6joDajwbiPFo/x5h4oB16dBJhA==" saltValue="Ol3C47BIrL5ciqbldgVz+g==" spinCount="100000" sheet="1" objects="1" scenarios="1"/>
  <mergeCells count="12">
    <mergeCell ref="G24:G25"/>
    <mergeCell ref="G10:G11"/>
    <mergeCell ref="A42:C42"/>
    <mergeCell ref="A45:C45"/>
    <mergeCell ref="A51:C51"/>
    <mergeCell ref="A10:B11"/>
    <mergeCell ref="C10:D11"/>
    <mergeCell ref="E10:F11"/>
    <mergeCell ref="A47:C47"/>
    <mergeCell ref="A49:C49"/>
    <mergeCell ref="A50:C50"/>
    <mergeCell ref="A48:C48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0" max="16383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opLeftCell="A25" workbookViewId="0">
      <selection activeCell="F38" sqref="F38"/>
    </sheetView>
  </sheetViews>
  <sheetFormatPr defaultRowHeight="15" x14ac:dyDescent="0.25"/>
  <cols>
    <col min="1" max="3" width="18.7109375" customWidth="1"/>
    <col min="4" max="5" width="13.7109375" customWidth="1"/>
    <col min="6" max="6" width="18.7109375" customWidth="1"/>
    <col min="7" max="7" width="13.7109375" hidden="1" customWidth="1"/>
    <col min="8" max="8" width="14.5703125" hidden="1" customWidth="1"/>
    <col min="9" max="12" width="0" hidden="1" customWidth="1"/>
  </cols>
  <sheetData>
    <row r="2" spans="1:12" ht="23.25" x14ac:dyDescent="0.35">
      <c r="A2" s="41" t="s">
        <v>17</v>
      </c>
      <c r="B2" s="41"/>
    </row>
    <row r="3" spans="1:12" ht="15" customHeight="1" x14ac:dyDescent="0.35">
      <c r="A3" s="41"/>
      <c r="B3" s="41"/>
    </row>
    <row r="4" spans="1:12" x14ac:dyDescent="0.25">
      <c r="A4" s="55" t="s">
        <v>42</v>
      </c>
    </row>
    <row r="5" spans="1:12" x14ac:dyDescent="0.25">
      <c r="A5" t="s">
        <v>41</v>
      </c>
      <c r="B5" s="40">
        <f>'Summary Chart'!F22</f>
        <v>200</v>
      </c>
      <c r="C5" s="40"/>
      <c r="G5" t="s">
        <v>223</v>
      </c>
      <c r="H5" s="102">
        <f>'Summary Chart'!H22</f>
        <v>400</v>
      </c>
      <c r="I5" s="102" t="e">
        <f>H5+J8</f>
        <v>#VALUE!</v>
      </c>
      <c r="J5">
        <v>20</v>
      </c>
    </row>
    <row r="6" spans="1:12" x14ac:dyDescent="0.25">
      <c r="A6" t="s">
        <v>40</v>
      </c>
      <c r="B6" s="40">
        <f>'Summary Chart'!G22</f>
        <v>200</v>
      </c>
      <c r="C6" s="40"/>
      <c r="D6" s="40"/>
      <c r="G6" t="s">
        <v>224</v>
      </c>
      <c r="H6" s="40">
        <f>'Summary Chart'!I22</f>
        <v>300</v>
      </c>
      <c r="I6" s="102" t="e">
        <f>H6+J9</f>
        <v>#VALUE!</v>
      </c>
    </row>
    <row r="7" spans="1:12" ht="12" customHeight="1" thickBot="1" x14ac:dyDescent="0.3">
      <c r="D7" s="103" t="s">
        <v>20</v>
      </c>
      <c r="E7" s="103" t="s">
        <v>21</v>
      </c>
    </row>
    <row r="8" spans="1:12" ht="15.75" thickBot="1" x14ac:dyDescent="0.3">
      <c r="A8" s="55" t="s">
        <v>95</v>
      </c>
      <c r="B8" s="3" t="s">
        <v>222</v>
      </c>
      <c r="D8" s="122"/>
      <c r="E8" s="123"/>
      <c r="F8" s="98"/>
      <c r="G8" s="9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25">
      <c r="A9" t="str">
        <f>"Original"&amp;" "&amp;"£"&amp;'Summary Chart'!H22</f>
        <v>Original £400</v>
      </c>
      <c r="B9" s="101" t="str">
        <f>L8</f>
        <v/>
      </c>
      <c r="G9" s="98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25">
      <c r="A10" t="str">
        <f>"Copy"&amp;" "&amp;"£"&amp;'Summary Chart'!I22</f>
        <v>Copy £300</v>
      </c>
      <c r="B10" s="101" t="str">
        <f>L9</f>
        <v/>
      </c>
    </row>
    <row r="11" spans="1:12" x14ac:dyDescent="0.25">
      <c r="A11" s="3" t="s">
        <v>176</v>
      </c>
    </row>
    <row r="12" spans="1:12" x14ac:dyDescent="0.25">
      <c r="A12" s="3" t="s">
        <v>329</v>
      </c>
    </row>
    <row r="13" spans="1:12" x14ac:dyDescent="0.25">
      <c r="A13" s="165" t="s">
        <v>330</v>
      </c>
    </row>
    <row r="14" spans="1:12" x14ac:dyDescent="0.25">
      <c r="A14" s="165"/>
    </row>
    <row r="15" spans="1:12" x14ac:dyDescent="0.25">
      <c r="A15" s="55" t="s">
        <v>177</v>
      </c>
      <c r="D15" t="s">
        <v>41</v>
      </c>
      <c r="E15" t="s">
        <v>40</v>
      </c>
    </row>
    <row r="16" spans="1:12" ht="18.95" customHeight="1" x14ac:dyDescent="0.25">
      <c r="A16" s="272" t="s">
        <v>71</v>
      </c>
      <c r="B16" s="273"/>
      <c r="C16" s="274"/>
      <c r="D16" s="74">
        <v>200</v>
      </c>
      <c r="E16" s="74">
        <v>100</v>
      </c>
    </row>
    <row r="17" spans="1:6" ht="31.5" customHeight="1" x14ac:dyDescent="0.25">
      <c r="A17" s="272" t="s">
        <v>178</v>
      </c>
      <c r="B17" s="273"/>
      <c r="C17" s="274"/>
      <c r="D17" s="74">
        <v>60</v>
      </c>
      <c r="E17" s="74">
        <f t="shared" ref="E17:E43" si="0">D17</f>
        <v>60</v>
      </c>
      <c r="F17" s="51"/>
    </row>
    <row r="18" spans="1:6" ht="18.95" customHeight="1" x14ac:dyDescent="0.25">
      <c r="A18" s="272" t="s">
        <v>179</v>
      </c>
      <c r="B18" s="273"/>
      <c r="C18" s="274"/>
      <c r="D18" s="74">
        <v>400</v>
      </c>
      <c r="E18" s="74">
        <f t="shared" si="0"/>
        <v>400</v>
      </c>
      <c r="F18" s="51"/>
    </row>
    <row r="19" spans="1:6" ht="18.95" customHeight="1" x14ac:dyDescent="0.25">
      <c r="A19" s="272" t="s">
        <v>163</v>
      </c>
      <c r="B19" s="273"/>
      <c r="C19" s="274"/>
      <c r="D19" s="74">
        <v>400</v>
      </c>
      <c r="E19" s="74">
        <f t="shared" si="0"/>
        <v>400</v>
      </c>
    </row>
    <row r="20" spans="1:6" ht="18.95" customHeight="1" x14ac:dyDescent="0.25">
      <c r="A20" s="272" t="s">
        <v>180</v>
      </c>
      <c r="B20" s="273"/>
      <c r="C20" s="274"/>
      <c r="D20" s="74">
        <v>40</v>
      </c>
      <c r="E20" s="74">
        <f t="shared" si="0"/>
        <v>40</v>
      </c>
    </row>
    <row r="21" spans="1:6" ht="18.95" customHeight="1" x14ac:dyDescent="0.25">
      <c r="A21" s="272" t="s">
        <v>181</v>
      </c>
      <c r="B21" s="273"/>
      <c r="C21" s="274"/>
      <c r="D21" s="74">
        <v>400</v>
      </c>
      <c r="E21" s="74">
        <f t="shared" si="0"/>
        <v>400</v>
      </c>
    </row>
    <row r="22" spans="1:6" ht="30.75" customHeight="1" x14ac:dyDescent="0.25">
      <c r="A22" s="272" t="s">
        <v>182</v>
      </c>
      <c r="B22" s="273"/>
      <c r="C22" s="274"/>
      <c r="D22" s="74">
        <v>150</v>
      </c>
      <c r="E22" s="74">
        <f t="shared" si="0"/>
        <v>150</v>
      </c>
    </row>
    <row r="23" spans="1:6" ht="18.95" customHeight="1" x14ac:dyDescent="0.25">
      <c r="A23" s="272" t="s">
        <v>183</v>
      </c>
      <c r="B23" s="273"/>
      <c r="C23" s="274"/>
      <c r="D23" s="74">
        <v>200</v>
      </c>
      <c r="E23" s="74">
        <f t="shared" si="0"/>
        <v>200</v>
      </c>
    </row>
    <row r="24" spans="1:6" ht="18.95" customHeight="1" x14ac:dyDescent="0.25">
      <c r="A24" s="272" t="s">
        <v>184</v>
      </c>
      <c r="B24" s="273"/>
      <c r="C24" s="274"/>
      <c r="D24" s="74">
        <v>300</v>
      </c>
      <c r="E24" s="74">
        <f>D24</f>
        <v>300</v>
      </c>
    </row>
    <row r="25" spans="1:6" ht="18.95" customHeight="1" x14ac:dyDescent="0.25">
      <c r="A25" s="272" t="s">
        <v>185</v>
      </c>
      <c r="B25" s="273"/>
      <c r="C25" s="274"/>
      <c r="D25" s="74">
        <v>300</v>
      </c>
      <c r="E25" s="74">
        <f t="shared" si="0"/>
        <v>300</v>
      </c>
    </row>
    <row r="26" spans="1:6" ht="18.95" customHeight="1" x14ac:dyDescent="0.25">
      <c r="A26" s="272" t="s">
        <v>186</v>
      </c>
      <c r="B26" s="273"/>
      <c r="C26" s="274"/>
      <c r="D26" s="74">
        <v>300</v>
      </c>
      <c r="E26" s="74">
        <f t="shared" si="0"/>
        <v>300</v>
      </c>
    </row>
    <row r="27" spans="1:6" ht="30.75" customHeight="1" x14ac:dyDescent="0.25">
      <c r="A27" s="272" t="s">
        <v>187</v>
      </c>
      <c r="B27" s="273"/>
      <c r="C27" s="274"/>
      <c r="D27" s="74">
        <v>20</v>
      </c>
      <c r="E27" s="74">
        <f t="shared" si="0"/>
        <v>20</v>
      </c>
    </row>
    <row r="28" spans="1:6" ht="30.75" customHeight="1" x14ac:dyDescent="0.25">
      <c r="A28" s="272" t="s">
        <v>188</v>
      </c>
      <c r="B28" s="273"/>
      <c r="C28" s="274"/>
      <c r="D28" s="74">
        <v>300</v>
      </c>
      <c r="E28" s="74">
        <f t="shared" si="0"/>
        <v>300</v>
      </c>
    </row>
    <row r="29" spans="1:6" ht="30.75" customHeight="1" x14ac:dyDescent="0.25">
      <c r="A29" s="272" t="s">
        <v>189</v>
      </c>
      <c r="B29" s="273"/>
      <c r="C29" s="274"/>
      <c r="D29" s="74">
        <v>200</v>
      </c>
      <c r="E29" s="74">
        <f t="shared" si="0"/>
        <v>200</v>
      </c>
    </row>
    <row r="30" spans="1:6" ht="18.95" customHeight="1" x14ac:dyDescent="0.25">
      <c r="A30" s="272" t="s">
        <v>190</v>
      </c>
      <c r="B30" s="273"/>
      <c r="C30" s="274"/>
      <c r="D30" s="74">
        <v>400</v>
      </c>
      <c r="E30" s="74">
        <f t="shared" si="0"/>
        <v>400</v>
      </c>
    </row>
    <row r="31" spans="1:6" ht="18.95" customHeight="1" x14ac:dyDescent="0.25">
      <c r="A31" s="272" t="s">
        <v>191</v>
      </c>
      <c r="B31" s="273"/>
      <c r="C31" s="274"/>
      <c r="D31" s="74">
        <v>400</v>
      </c>
      <c r="E31" s="74">
        <f>D31</f>
        <v>400</v>
      </c>
    </row>
    <row r="32" spans="1:6" ht="18.95" customHeight="1" x14ac:dyDescent="0.25">
      <c r="A32" s="272" t="s">
        <v>192</v>
      </c>
      <c r="B32" s="273"/>
      <c r="C32" s="274"/>
      <c r="D32" s="74">
        <v>400</v>
      </c>
      <c r="E32" s="74">
        <f t="shared" si="0"/>
        <v>400</v>
      </c>
    </row>
    <row r="33" spans="1:5" ht="18.95" customHeight="1" x14ac:dyDescent="0.25">
      <c r="A33" s="272" t="s">
        <v>193</v>
      </c>
      <c r="B33" s="273"/>
      <c r="C33" s="274"/>
      <c r="D33" s="74">
        <v>400</v>
      </c>
      <c r="E33" s="74">
        <f t="shared" si="0"/>
        <v>400</v>
      </c>
    </row>
    <row r="34" spans="1:5" ht="18.95" customHeight="1" x14ac:dyDescent="0.25">
      <c r="A34" s="272" t="s">
        <v>194</v>
      </c>
      <c r="B34" s="273"/>
      <c r="C34" s="274"/>
      <c r="D34" s="74">
        <v>400</v>
      </c>
      <c r="E34" s="74">
        <f t="shared" si="0"/>
        <v>400</v>
      </c>
    </row>
    <row r="35" spans="1:5" ht="18.95" customHeight="1" x14ac:dyDescent="0.25">
      <c r="A35" s="272" t="s">
        <v>195</v>
      </c>
      <c r="B35" s="273"/>
      <c r="C35" s="274"/>
      <c r="D35" s="74">
        <v>400</v>
      </c>
      <c r="E35" s="74">
        <f t="shared" si="0"/>
        <v>400</v>
      </c>
    </row>
    <row r="36" spans="1:5" ht="18.95" customHeight="1" x14ac:dyDescent="0.25">
      <c r="A36" s="272" t="s">
        <v>196</v>
      </c>
      <c r="B36" s="273"/>
      <c r="C36" s="274"/>
      <c r="D36" s="74">
        <v>400</v>
      </c>
      <c r="E36" s="74">
        <f t="shared" si="0"/>
        <v>400</v>
      </c>
    </row>
    <row r="37" spans="1:5" ht="18.95" customHeight="1" x14ac:dyDescent="0.25">
      <c r="A37" s="272" t="s">
        <v>197</v>
      </c>
      <c r="B37" s="273"/>
      <c r="C37" s="274"/>
      <c r="D37" s="74">
        <v>400</v>
      </c>
      <c r="E37" s="74">
        <f t="shared" si="0"/>
        <v>400</v>
      </c>
    </row>
    <row r="38" spans="1:5" ht="18.95" customHeight="1" x14ac:dyDescent="0.25">
      <c r="A38" s="272" t="s">
        <v>198</v>
      </c>
      <c r="B38" s="273"/>
      <c r="C38" s="274"/>
      <c r="D38" s="74">
        <v>400</v>
      </c>
      <c r="E38" s="74">
        <f>D38</f>
        <v>400</v>
      </c>
    </row>
    <row r="39" spans="1:5" ht="18.95" customHeight="1" x14ac:dyDescent="0.25">
      <c r="A39" s="272" t="s">
        <v>199</v>
      </c>
      <c r="B39" s="273"/>
      <c r="C39" s="274"/>
      <c r="D39" s="74">
        <v>400</v>
      </c>
      <c r="E39" s="74">
        <f t="shared" si="0"/>
        <v>400</v>
      </c>
    </row>
    <row r="40" spans="1:5" ht="18.95" customHeight="1" x14ac:dyDescent="0.25">
      <c r="A40" s="272" t="s">
        <v>200</v>
      </c>
      <c r="B40" s="273"/>
      <c r="C40" s="274"/>
      <c r="D40" s="74">
        <v>400</v>
      </c>
      <c r="E40" s="74">
        <f t="shared" si="0"/>
        <v>400</v>
      </c>
    </row>
    <row r="41" spans="1:5" ht="18.95" customHeight="1" x14ac:dyDescent="0.25">
      <c r="A41" s="272" t="s">
        <v>201</v>
      </c>
      <c r="B41" s="273"/>
      <c r="C41" s="274"/>
      <c r="D41" s="74">
        <v>400</v>
      </c>
      <c r="E41" s="74">
        <f t="shared" si="0"/>
        <v>400</v>
      </c>
    </row>
    <row r="42" spans="1:5" ht="18.95" customHeight="1" x14ac:dyDescent="0.25">
      <c r="A42" s="272" t="s">
        <v>202</v>
      </c>
      <c r="B42" s="273"/>
      <c r="C42" s="274"/>
      <c r="D42" s="74">
        <v>400</v>
      </c>
      <c r="E42" s="74">
        <f t="shared" si="0"/>
        <v>400</v>
      </c>
    </row>
    <row r="43" spans="1:5" ht="17.25" customHeight="1" x14ac:dyDescent="0.25">
      <c r="A43" s="272" t="s">
        <v>203</v>
      </c>
      <c r="B43" s="273"/>
      <c r="C43" s="274"/>
      <c r="D43" s="74">
        <v>400</v>
      </c>
      <c r="E43" s="74">
        <f t="shared" si="0"/>
        <v>400</v>
      </c>
    </row>
    <row r="44" spans="1:5" ht="22.5" customHeight="1" x14ac:dyDescent="0.25"/>
  </sheetData>
  <sheetProtection algorithmName="SHA-512" hashValue="ZvIL4OoNS6WMDecalF3FUNHliE7rMHeO1/BXflXBdXkwUwloyeZFkzIaGAnq0uGkWMKVCOXy9vdApl7RXXJYXQ==" saltValue="gN9kh/V7tuNEyD9dmJJGXg==" spinCount="100000" sheet="1" objects="1" scenarios="1"/>
  <mergeCells count="28"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</mergeCells>
  <hyperlinks>
    <hyperlink ref="A13" r:id="rId1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K27"/>
  <sheetViews>
    <sheetView workbookViewId="0">
      <selection activeCell="B25" sqref="B25"/>
    </sheetView>
  </sheetViews>
  <sheetFormatPr defaultRowHeight="15" x14ac:dyDescent="0.25"/>
  <cols>
    <col min="1" max="1" width="10.28515625" customWidth="1"/>
    <col min="9" max="11" width="0" hidden="1" customWidth="1"/>
  </cols>
  <sheetData>
    <row r="2" spans="1:11" ht="23.25" x14ac:dyDescent="0.35">
      <c r="A2" s="41" t="s">
        <v>45</v>
      </c>
      <c r="B2" s="41"/>
    </row>
    <row r="3" spans="1:11" ht="15" customHeight="1" x14ac:dyDescent="0.35">
      <c r="A3" s="41"/>
      <c r="B3" s="41"/>
    </row>
    <row r="4" spans="1:11" x14ac:dyDescent="0.25">
      <c r="A4" s="55" t="s">
        <v>42</v>
      </c>
      <c r="B4" s="57"/>
    </row>
    <row r="5" spans="1:11" x14ac:dyDescent="0.25">
      <c r="A5" t="s">
        <v>41</v>
      </c>
      <c r="C5" s="40">
        <f>'Summary Chart'!F4</f>
        <v>60</v>
      </c>
    </row>
    <row r="6" spans="1:11" x14ac:dyDescent="0.25">
      <c r="A6" t="s">
        <v>40</v>
      </c>
      <c r="C6" s="40">
        <f>'Summary Chart'!G4</f>
        <v>60</v>
      </c>
      <c r="D6" s="40"/>
    </row>
    <row r="8" spans="1:11" ht="15.75" thickBot="1" x14ac:dyDescent="0.3">
      <c r="A8" s="55" t="s">
        <v>43</v>
      </c>
      <c r="B8" s="57"/>
    </row>
    <row r="9" spans="1:11" ht="15.75" thickBot="1" x14ac:dyDescent="0.3">
      <c r="A9" s="3" t="s">
        <v>220</v>
      </c>
      <c r="F9" s="233">
        <v>154</v>
      </c>
      <c r="G9" s="234"/>
    </row>
    <row r="10" spans="1:11" x14ac:dyDescent="0.25">
      <c r="A10" s="3"/>
    </row>
    <row r="11" spans="1:11" ht="15.75" thickBot="1" x14ac:dyDescent="0.3">
      <c r="A11" s="3"/>
    </row>
    <row r="12" spans="1:11" ht="15.75" thickBot="1" x14ac:dyDescent="0.3">
      <c r="A12" s="3"/>
      <c r="B12" s="218" t="s">
        <v>214</v>
      </c>
      <c r="C12" s="218"/>
      <c r="D12" s="218" t="s">
        <v>218</v>
      </c>
      <c r="E12" s="218"/>
      <c r="F12" s="225" t="s">
        <v>147</v>
      </c>
      <c r="G12" s="226"/>
    </row>
    <row r="13" spans="1:11" ht="15.75" x14ac:dyDescent="0.25">
      <c r="A13" s="97" t="s">
        <v>215</v>
      </c>
      <c r="B13" s="219">
        <v>0</v>
      </c>
      <c r="C13" s="220"/>
      <c r="D13" s="235" t="s">
        <v>219</v>
      </c>
      <c r="E13" s="236"/>
      <c r="F13" s="227" t="str">
        <f>IF(K13=0,"",K13)</f>
        <v/>
      </c>
      <c r="G13" s="228"/>
      <c r="J13">
        <f>ROUNDUP(((B13*F9)/10000),0)</f>
        <v>0</v>
      </c>
      <c r="K13">
        <f>ROUNDUP((J13*1.28),0)</f>
        <v>0</v>
      </c>
    </row>
    <row r="14" spans="1:11" ht="15.75" x14ac:dyDescent="0.25">
      <c r="A14" s="97" t="s">
        <v>216</v>
      </c>
      <c r="B14" s="221">
        <v>90528.24</v>
      </c>
      <c r="C14" s="222"/>
      <c r="D14" s="237">
        <v>1.6641999999999999</v>
      </c>
      <c r="E14" s="238"/>
      <c r="F14" s="229">
        <f>IF(K14=0,"",K14)</f>
        <v>1073</v>
      </c>
      <c r="G14" s="230"/>
      <c r="I14">
        <f>B14/D14</f>
        <v>54397.452229299372</v>
      </c>
      <c r="J14">
        <f>ROUNDUP(((I14*F9)/10000),0)</f>
        <v>838</v>
      </c>
      <c r="K14">
        <f>ROUNDUP((J14*1.28),0)</f>
        <v>1073</v>
      </c>
    </row>
    <row r="15" spans="1:11" ht="16.5" thickBot="1" x14ac:dyDescent="0.3">
      <c r="A15" s="97" t="s">
        <v>217</v>
      </c>
      <c r="B15" s="223">
        <v>0</v>
      </c>
      <c r="C15" s="224"/>
      <c r="D15" s="239">
        <v>1.2062999999999999</v>
      </c>
      <c r="E15" s="240"/>
      <c r="F15" s="231" t="str">
        <f>IF(K15=0,"",K15)</f>
        <v/>
      </c>
      <c r="G15" s="232"/>
      <c r="I15">
        <f>B15/D15</f>
        <v>0</v>
      </c>
      <c r="J15">
        <f>ROUNDUP(((I15*F9)/10000),0)</f>
        <v>0</v>
      </c>
      <c r="K15">
        <f>ROUNDUP((J15*1.28),0)</f>
        <v>0</v>
      </c>
    </row>
    <row r="16" spans="1:11" x14ac:dyDescent="0.25">
      <c r="A16" s="3"/>
    </row>
    <row r="17" spans="1:3" x14ac:dyDescent="0.25">
      <c r="A17" s="3"/>
    </row>
    <row r="18" spans="1:3" x14ac:dyDescent="0.25">
      <c r="A18" s="1" t="s">
        <v>38</v>
      </c>
    </row>
    <row r="19" spans="1:3" x14ac:dyDescent="0.25">
      <c r="A19" t="s">
        <v>39</v>
      </c>
    </row>
    <row r="21" spans="1:3" x14ac:dyDescent="0.25">
      <c r="A21" t="s">
        <v>37</v>
      </c>
    </row>
    <row r="23" spans="1:3" x14ac:dyDescent="0.25">
      <c r="A23" s="55" t="s">
        <v>44</v>
      </c>
      <c r="B23" s="57"/>
      <c r="C23" s="40">
        <f>'Summary Chart'!I4</f>
        <v>7</v>
      </c>
    </row>
    <row r="25" spans="1:3" x14ac:dyDescent="0.25">
      <c r="A25" s="55" t="s">
        <v>60</v>
      </c>
      <c r="B25" s="57"/>
    </row>
    <row r="26" spans="1:3" x14ac:dyDescent="0.25">
      <c r="A26" t="s">
        <v>41</v>
      </c>
      <c r="C26" s="40">
        <f>'Summary Chart'!J4</f>
        <v>60</v>
      </c>
    </row>
    <row r="27" spans="1:3" x14ac:dyDescent="0.25">
      <c r="A27" t="s">
        <v>40</v>
      </c>
      <c r="C27" s="40">
        <f>'Summary Chart'!K4</f>
        <v>60</v>
      </c>
    </row>
  </sheetData>
  <sheetProtection password="C71F" sheet="1" objects="1" scenarios="1"/>
  <mergeCells count="13">
    <mergeCell ref="F9:G9"/>
    <mergeCell ref="D13:E13"/>
    <mergeCell ref="D14:E14"/>
    <mergeCell ref="D15:E15"/>
    <mergeCell ref="D12:E12"/>
    <mergeCell ref="B12:C12"/>
    <mergeCell ref="B13:C13"/>
    <mergeCell ref="B14:C14"/>
    <mergeCell ref="B15:C15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39"/>
  <sheetViews>
    <sheetView workbookViewId="0">
      <selection activeCell="A24" sqref="A24"/>
    </sheetView>
  </sheetViews>
  <sheetFormatPr defaultRowHeight="15" x14ac:dyDescent="0.25"/>
  <cols>
    <col min="1" max="1" width="53.28515625" customWidth="1"/>
    <col min="2" max="2" width="26" customWidth="1"/>
  </cols>
  <sheetData>
    <row r="2" spans="1:4" ht="23.25" x14ac:dyDescent="0.35">
      <c r="A2" s="41" t="s">
        <v>262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40">
        <f>'Summary Chart'!F5</f>
        <v>100</v>
      </c>
    </row>
    <row r="6" spans="1:4" x14ac:dyDescent="0.25">
      <c r="A6" t="s">
        <v>40</v>
      </c>
      <c r="B6" s="40">
        <f>'Summary Chart'!G5</f>
        <v>100</v>
      </c>
      <c r="D6" s="40"/>
    </row>
    <row r="8" spans="1:4" x14ac:dyDescent="0.25">
      <c r="A8" s="54" t="s">
        <v>43</v>
      </c>
    </row>
    <row r="9" spans="1:4" ht="15.75" thickBot="1" x14ac:dyDescent="0.3">
      <c r="A9" s="3"/>
    </row>
    <row r="10" spans="1:4" ht="30" customHeight="1" thickTop="1" thickBot="1" x14ac:dyDescent="0.3">
      <c r="A10" s="56" t="s">
        <v>46</v>
      </c>
      <c r="B10" s="42" t="s">
        <v>55</v>
      </c>
    </row>
    <row r="11" spans="1:4" ht="20.100000000000001" customHeight="1" x14ac:dyDescent="0.25">
      <c r="A11" s="82" t="s">
        <v>47</v>
      </c>
      <c r="B11" s="83">
        <v>60</v>
      </c>
    </row>
    <row r="12" spans="1:4" ht="20.100000000000001" customHeight="1" x14ac:dyDescent="0.25">
      <c r="A12" s="84" t="s">
        <v>48</v>
      </c>
      <c r="B12" s="85">
        <v>80</v>
      </c>
    </row>
    <row r="13" spans="1:4" ht="20.100000000000001" customHeight="1" x14ac:dyDescent="0.25">
      <c r="A13" s="84" t="s">
        <v>49</v>
      </c>
      <c r="B13" s="85">
        <v>160</v>
      </c>
    </row>
    <row r="14" spans="1:4" ht="20.100000000000001" customHeight="1" x14ac:dyDescent="0.25">
      <c r="A14" s="84" t="s">
        <v>50</v>
      </c>
      <c r="B14" s="85">
        <v>280</v>
      </c>
    </row>
    <row r="15" spans="1:4" ht="20.100000000000001" customHeight="1" x14ac:dyDescent="0.25">
      <c r="A15" s="84" t="s">
        <v>51</v>
      </c>
      <c r="B15" s="85">
        <v>400</v>
      </c>
    </row>
    <row r="16" spans="1:4" ht="20.100000000000001" customHeight="1" x14ac:dyDescent="0.25">
      <c r="A16" s="84" t="s">
        <v>52</v>
      </c>
      <c r="B16" s="85">
        <v>640</v>
      </c>
    </row>
    <row r="17" spans="1:2" ht="20.100000000000001" customHeight="1" thickBot="1" x14ac:dyDescent="0.3">
      <c r="A17" s="86" t="s">
        <v>53</v>
      </c>
      <c r="B17" s="87">
        <v>840</v>
      </c>
    </row>
    <row r="18" spans="1:2" ht="29.25" customHeight="1" x14ac:dyDescent="0.25">
      <c r="A18" s="89" t="s">
        <v>54</v>
      </c>
      <c r="B18" s="88"/>
    </row>
    <row r="19" spans="1:2" s="62" customFormat="1" ht="29.25" customHeight="1" thickBot="1" x14ac:dyDescent="0.3">
      <c r="A19" s="89"/>
      <c r="B19" s="88"/>
    </row>
    <row r="20" spans="1:2" ht="20.100000000000001" customHeight="1" thickBot="1" x14ac:dyDescent="0.3">
      <c r="A20" s="94" t="s">
        <v>56</v>
      </c>
      <c r="B20" s="95" t="s">
        <v>55</v>
      </c>
    </row>
    <row r="21" spans="1:2" ht="20.100000000000001" customHeight="1" x14ac:dyDescent="0.25">
      <c r="A21" s="92" t="s">
        <v>306</v>
      </c>
      <c r="B21" s="93">
        <v>160</v>
      </c>
    </row>
    <row r="22" spans="1:2" ht="20.100000000000001" customHeight="1" x14ac:dyDescent="0.25">
      <c r="A22" s="90" t="s">
        <v>292</v>
      </c>
      <c r="B22" s="85">
        <v>100</v>
      </c>
    </row>
    <row r="23" spans="1:2" ht="20.100000000000001" customHeight="1" x14ac:dyDescent="0.25">
      <c r="A23" s="90" t="s">
        <v>195</v>
      </c>
      <c r="B23" s="85">
        <v>100</v>
      </c>
    </row>
    <row r="24" spans="1:2" ht="20.100000000000001" customHeight="1" x14ac:dyDescent="0.25">
      <c r="A24" s="90" t="s">
        <v>97</v>
      </c>
      <c r="B24" s="85">
        <v>40</v>
      </c>
    </row>
    <row r="25" spans="1:2" ht="20.100000000000001" customHeight="1" x14ac:dyDescent="0.25">
      <c r="A25" s="90" t="s">
        <v>57</v>
      </c>
      <c r="B25" s="85">
        <v>100</v>
      </c>
    </row>
    <row r="26" spans="1:2" ht="20.100000000000001" customHeight="1" x14ac:dyDescent="0.25">
      <c r="A26" s="90" t="s">
        <v>99</v>
      </c>
      <c r="B26" s="85">
        <v>100</v>
      </c>
    </row>
    <row r="27" spans="1:2" ht="20.100000000000001" customHeight="1" x14ac:dyDescent="0.25">
      <c r="A27" s="90" t="s">
        <v>293</v>
      </c>
      <c r="B27" s="85">
        <v>100</v>
      </c>
    </row>
    <row r="28" spans="1:2" ht="20.100000000000001" customHeight="1" x14ac:dyDescent="0.25">
      <c r="A28" s="90" t="s">
        <v>294</v>
      </c>
      <c r="B28" s="85">
        <v>40</v>
      </c>
    </row>
    <row r="29" spans="1:2" ht="20.100000000000001" customHeight="1" x14ac:dyDescent="0.25">
      <c r="A29" s="90" t="s">
        <v>295</v>
      </c>
      <c r="B29" s="85">
        <v>40</v>
      </c>
    </row>
    <row r="30" spans="1:2" ht="20.100000000000001" customHeight="1" x14ac:dyDescent="0.25">
      <c r="A30" s="90" t="s">
        <v>296</v>
      </c>
      <c r="B30" s="85">
        <v>40</v>
      </c>
    </row>
    <row r="31" spans="1:2" ht="20.100000000000001" customHeight="1" x14ac:dyDescent="0.25">
      <c r="A31" s="90" t="s">
        <v>297</v>
      </c>
      <c r="B31" s="85">
        <v>40</v>
      </c>
    </row>
    <row r="32" spans="1:2" ht="20.100000000000001" customHeight="1" x14ac:dyDescent="0.25">
      <c r="A32" s="90" t="s">
        <v>305</v>
      </c>
      <c r="B32" s="85">
        <v>40</v>
      </c>
    </row>
    <row r="33" spans="1:2" ht="20.100000000000001" customHeight="1" x14ac:dyDescent="0.25">
      <c r="A33" s="90" t="s">
        <v>298</v>
      </c>
      <c r="B33" s="85">
        <v>40</v>
      </c>
    </row>
    <row r="34" spans="1:2" ht="20.100000000000001" customHeight="1" x14ac:dyDescent="0.25">
      <c r="A34" s="90" t="s">
        <v>299</v>
      </c>
      <c r="B34" s="85">
        <v>40</v>
      </c>
    </row>
    <row r="35" spans="1:2" ht="20.100000000000001" customHeight="1" x14ac:dyDescent="0.25">
      <c r="A35" s="90" t="s">
        <v>103</v>
      </c>
      <c r="B35" s="85">
        <v>100</v>
      </c>
    </row>
    <row r="36" spans="1:2" ht="20.100000000000001" customHeight="1" x14ac:dyDescent="0.25">
      <c r="A36" s="90" t="s">
        <v>104</v>
      </c>
      <c r="B36" s="85">
        <v>40</v>
      </c>
    </row>
    <row r="37" spans="1:2" ht="20.100000000000001" customHeight="1" x14ac:dyDescent="0.25">
      <c r="A37" s="90" t="s">
        <v>71</v>
      </c>
      <c r="B37" s="85">
        <v>40</v>
      </c>
    </row>
    <row r="38" spans="1:2" ht="20.100000000000001" customHeight="1" x14ac:dyDescent="0.25">
      <c r="A38" s="90" t="s">
        <v>300</v>
      </c>
      <c r="B38" s="85">
        <v>40</v>
      </c>
    </row>
    <row r="39" spans="1:2" ht="19.5" customHeight="1" thickBot="1" x14ac:dyDescent="0.3">
      <c r="A39" s="91" t="s">
        <v>301</v>
      </c>
      <c r="B39" s="85">
        <v>40</v>
      </c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25"/>
  <sheetViews>
    <sheetView workbookViewId="0">
      <selection activeCell="A26" sqref="A26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41" t="s">
        <v>58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40">
        <f>'Summary Chart'!F6</f>
        <v>150</v>
      </c>
    </row>
    <row r="6" spans="1:4" x14ac:dyDescent="0.25">
      <c r="A6" t="s">
        <v>40</v>
      </c>
      <c r="B6" s="40">
        <f>'Summary Chart'!G6</f>
        <v>150</v>
      </c>
      <c r="D6" s="40"/>
    </row>
    <row r="8" spans="1:4" x14ac:dyDescent="0.25">
      <c r="A8" s="55" t="s">
        <v>59</v>
      </c>
    </row>
    <row r="9" spans="1:4" x14ac:dyDescent="0.25">
      <c r="A9" t="s">
        <v>41</v>
      </c>
      <c r="B9" s="40">
        <f>'Summary Chart'!H6</f>
        <v>150</v>
      </c>
    </row>
    <row r="10" spans="1:4" x14ac:dyDescent="0.25">
      <c r="A10" t="s">
        <v>40</v>
      </c>
      <c r="B10" s="40">
        <f>'Summary Chart'!I6</f>
        <v>150</v>
      </c>
    </row>
    <row r="11" spans="1:4" x14ac:dyDescent="0.25">
      <c r="B11" s="40"/>
    </row>
    <row r="12" spans="1:4" x14ac:dyDescent="0.25">
      <c r="A12" s="55" t="s">
        <v>60</v>
      </c>
    </row>
    <row r="13" spans="1:4" x14ac:dyDescent="0.25">
      <c r="A13" t="s">
        <v>41</v>
      </c>
      <c r="B13" s="40">
        <f>'Summary Chart'!J6</f>
        <v>145</v>
      </c>
    </row>
    <row r="14" spans="1:4" x14ac:dyDescent="0.25">
      <c r="A14" t="s">
        <v>40</v>
      </c>
      <c r="B14" s="40">
        <f>'Summary Chart'!K6</f>
        <v>145</v>
      </c>
    </row>
    <row r="15" spans="1:4" x14ac:dyDescent="0.25">
      <c r="B15" s="40"/>
    </row>
    <row r="16" spans="1:4" x14ac:dyDescent="0.25">
      <c r="A16" s="3" t="s">
        <v>61</v>
      </c>
    </row>
    <row r="18" spans="1:6" x14ac:dyDescent="0.25">
      <c r="A18" s="3" t="s">
        <v>62</v>
      </c>
    </row>
    <row r="19" spans="1:6" x14ac:dyDescent="0.25">
      <c r="A19" s="3"/>
    </row>
    <row r="20" spans="1:6" x14ac:dyDescent="0.25">
      <c r="A20" s="3" t="s">
        <v>226</v>
      </c>
    </row>
    <row r="21" spans="1:6" x14ac:dyDescent="0.25">
      <c r="A21" s="3" t="s">
        <v>271</v>
      </c>
    </row>
    <row r="22" spans="1:6" x14ac:dyDescent="0.25">
      <c r="A22" s="3" t="s">
        <v>272</v>
      </c>
    </row>
    <row r="24" spans="1:6" x14ac:dyDescent="0.25">
      <c r="A24" s="166" t="s">
        <v>284</v>
      </c>
      <c r="B24" s="167"/>
      <c r="C24" s="167"/>
      <c r="D24" s="167"/>
      <c r="E24" s="167"/>
      <c r="F24" s="167"/>
    </row>
    <row r="25" spans="1:6" x14ac:dyDescent="0.25">
      <c r="A25" s="3" t="s">
        <v>332</v>
      </c>
    </row>
  </sheetData>
  <sheetProtection algorithmName="SHA-512" hashValue="+EGxnUmWapSEE8HOJyyQjAeqxLnuMgOWyvr3ZhTZPECoUgO5iNOPVmiEdkRtGkcnOI5HMh0KxJwaOF0MvGq0/g==" saltValue="j4ziTSy8dJ2F4H+AoJwJT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3" sqref="A3"/>
    </sheetView>
  </sheetViews>
  <sheetFormatPr defaultRowHeight="15" x14ac:dyDescent="0.25"/>
  <cols>
    <col min="1" max="1" width="23.28515625" customWidth="1"/>
    <col min="2" max="2" width="26" customWidth="1"/>
  </cols>
  <sheetData>
    <row r="2" spans="1:2" ht="23.25" x14ac:dyDescent="0.35">
      <c r="A2" s="41" t="s">
        <v>265</v>
      </c>
      <c r="B2" s="41"/>
    </row>
    <row r="3" spans="1:2" ht="15" customHeight="1" x14ac:dyDescent="0.35">
      <c r="A3" s="41"/>
      <c r="B3" s="41"/>
    </row>
    <row r="4" spans="1:2" x14ac:dyDescent="0.25">
      <c r="A4" s="3" t="s">
        <v>64</v>
      </c>
    </row>
    <row r="5" spans="1:2" x14ac:dyDescent="0.25">
      <c r="A5" s="3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E12" sqref="E12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41" t="s">
        <v>65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40">
        <f>'Summary Chart'!F8</f>
        <v>84</v>
      </c>
    </row>
    <row r="6" spans="1:4" x14ac:dyDescent="0.25">
      <c r="A6" t="s">
        <v>40</v>
      </c>
      <c r="B6" s="40">
        <f>'Summary Chart'!G8</f>
        <v>84</v>
      </c>
      <c r="D6" s="40"/>
    </row>
    <row r="8" spans="1:4" x14ac:dyDescent="0.25">
      <c r="A8" s="55" t="s">
        <v>59</v>
      </c>
    </row>
    <row r="9" spans="1:4" x14ac:dyDescent="0.25">
      <c r="A9" t="s">
        <v>41</v>
      </c>
      <c r="B9" s="40">
        <f>'Summary Chart'!H8</f>
        <v>84</v>
      </c>
    </row>
    <row r="10" spans="1:4" x14ac:dyDescent="0.25">
      <c r="A10" t="s">
        <v>40</v>
      </c>
      <c r="B10" s="40">
        <f>'Summary Chart'!I8</f>
        <v>84</v>
      </c>
    </row>
    <row r="11" spans="1:4" x14ac:dyDescent="0.25">
      <c r="B11" s="40"/>
    </row>
    <row r="12" spans="1:4" x14ac:dyDescent="0.25">
      <c r="A12" s="55" t="s">
        <v>60</v>
      </c>
      <c r="B12" s="3" t="s">
        <v>309</v>
      </c>
    </row>
    <row r="13" spans="1:4" x14ac:dyDescent="0.25">
      <c r="A13" t="s">
        <v>41</v>
      </c>
      <c r="B13" s="40" t="str">
        <f>'Summary Chart'!J8</f>
        <v>£84 (UNIVERSITY CERT  £20)</v>
      </c>
    </row>
    <row r="14" spans="1:4" x14ac:dyDescent="0.25">
      <c r="A14" t="s">
        <v>40</v>
      </c>
      <c r="B14" s="40" t="str">
        <f>'Summary Chart'!K8</f>
        <v>£84 (UNIVERSITY CERT  £20)</v>
      </c>
    </row>
    <row r="15" spans="1:4" x14ac:dyDescent="0.25">
      <c r="B15" s="40"/>
    </row>
    <row r="16" spans="1:4" x14ac:dyDescent="0.25">
      <c r="A16" s="3" t="s">
        <v>66</v>
      </c>
    </row>
    <row r="18" spans="1:2" x14ac:dyDescent="0.25">
      <c r="A18" s="3" t="s">
        <v>67</v>
      </c>
    </row>
    <row r="19" spans="1:2" x14ac:dyDescent="0.25">
      <c r="A19" s="26" t="s">
        <v>210</v>
      </c>
    </row>
    <row r="20" spans="1:2" x14ac:dyDescent="0.25">
      <c r="A20" s="26" t="s">
        <v>211</v>
      </c>
    </row>
    <row r="21" spans="1:2" x14ac:dyDescent="0.25">
      <c r="A21" s="46"/>
    </row>
    <row r="22" spans="1:2" x14ac:dyDescent="0.25">
      <c r="A22" s="3" t="s">
        <v>68</v>
      </c>
    </row>
    <row r="23" spans="1:2" x14ac:dyDescent="0.25">
      <c r="A23" s="26" t="s">
        <v>212</v>
      </c>
    </row>
    <row r="24" spans="1:2" x14ac:dyDescent="0.25">
      <c r="A24" s="26" t="s">
        <v>213</v>
      </c>
    </row>
    <row r="25" spans="1:2" x14ac:dyDescent="0.25">
      <c r="A25" s="26"/>
    </row>
    <row r="26" spans="1:2" x14ac:dyDescent="0.25">
      <c r="A26" t="s">
        <v>69</v>
      </c>
      <c r="B26" t="s">
        <v>209</v>
      </c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C14" sqref="C14"/>
    </sheetView>
  </sheetViews>
  <sheetFormatPr defaultRowHeight="15" x14ac:dyDescent="0.25"/>
  <cols>
    <col min="1" max="1" width="23.28515625" customWidth="1"/>
    <col min="2" max="2" width="26" customWidth="1"/>
  </cols>
  <sheetData>
    <row r="2" spans="1:4" ht="23.25" x14ac:dyDescent="0.35">
      <c r="A2" s="41" t="s">
        <v>70</v>
      </c>
      <c r="B2" s="41"/>
    </row>
    <row r="3" spans="1:4" ht="15" customHeight="1" x14ac:dyDescent="0.35">
      <c r="A3" s="41"/>
      <c r="B3" s="41"/>
    </row>
    <row r="4" spans="1:4" x14ac:dyDescent="0.25">
      <c r="A4" s="55" t="s">
        <v>42</v>
      </c>
    </row>
    <row r="5" spans="1:4" x14ac:dyDescent="0.25">
      <c r="A5" t="s">
        <v>41</v>
      </c>
      <c r="B5" s="40">
        <f>'Summary Chart'!F9</f>
        <v>45</v>
      </c>
    </row>
    <row r="6" spans="1:4" x14ac:dyDescent="0.25">
      <c r="A6" t="s">
        <v>40</v>
      </c>
      <c r="B6" s="40">
        <f>'Summary Chart'!G9</f>
        <v>45</v>
      </c>
      <c r="D6" s="40"/>
    </row>
    <row r="8" spans="1:4" x14ac:dyDescent="0.25">
      <c r="A8" s="55" t="s">
        <v>59</v>
      </c>
    </row>
    <row r="9" spans="1:4" x14ac:dyDescent="0.25">
      <c r="A9" t="s">
        <v>41</v>
      </c>
      <c r="B9" s="40">
        <f>'Summary Chart'!H9</f>
        <v>30</v>
      </c>
    </row>
    <row r="10" spans="1:4" x14ac:dyDescent="0.25">
      <c r="A10" t="s">
        <v>40</v>
      </c>
      <c r="B10" s="40">
        <f>'Summary Chart'!I9</f>
        <v>30</v>
      </c>
    </row>
    <row r="11" spans="1:4" x14ac:dyDescent="0.25">
      <c r="B11" s="40"/>
    </row>
    <row r="12" spans="1:4" x14ac:dyDescent="0.25">
      <c r="A12" s="55" t="s">
        <v>60</v>
      </c>
    </row>
    <row r="13" spans="1:4" x14ac:dyDescent="0.25">
      <c r="A13" t="s">
        <v>41</v>
      </c>
      <c r="B13" s="40" t="str">
        <f>'Summary Chart'!J9</f>
        <v>£15 (PACKING List £45)</v>
      </c>
    </row>
    <row r="14" spans="1:4" x14ac:dyDescent="0.25">
      <c r="A14" t="s">
        <v>40</v>
      </c>
      <c r="B14" s="40" t="str">
        <f>'Summary Chart'!K9</f>
        <v>£15 (PACKING List £45)</v>
      </c>
    </row>
    <row r="15" spans="1:4" x14ac:dyDescent="0.25">
      <c r="B15" s="40"/>
    </row>
    <row r="16" spans="1:4" x14ac:dyDescent="0.25">
      <c r="A16" s="3" t="s">
        <v>72</v>
      </c>
    </row>
    <row r="18" spans="1:1" x14ac:dyDescent="0.25">
      <c r="A18" s="3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zoomScaleNormal="100" workbookViewId="0">
      <selection activeCell="C13" sqref="C13"/>
    </sheetView>
  </sheetViews>
  <sheetFormatPr defaultRowHeight="15" x14ac:dyDescent="0.25"/>
  <cols>
    <col min="1" max="1" width="38.7109375" customWidth="1"/>
    <col min="2" max="2" width="19.5703125" customWidth="1"/>
    <col min="4" max="4" width="16.5703125" customWidth="1"/>
    <col min="11" max="11" width="0" hidden="1" customWidth="1"/>
    <col min="12" max="13" width="9.140625" hidden="1" customWidth="1"/>
    <col min="14" max="14" width="9.140625" customWidth="1"/>
  </cols>
  <sheetData>
    <row r="2" spans="1:12" ht="23.25" x14ac:dyDescent="0.35">
      <c r="A2" s="41" t="s">
        <v>73</v>
      </c>
      <c r="B2" s="41"/>
    </row>
    <row r="3" spans="1:12" ht="15" customHeight="1" x14ac:dyDescent="0.35">
      <c r="A3" s="41"/>
      <c r="B3" s="41"/>
    </row>
    <row r="4" spans="1:12" x14ac:dyDescent="0.25">
      <c r="A4" s="55" t="s">
        <v>42</v>
      </c>
    </row>
    <row r="5" spans="1:12" x14ac:dyDescent="0.25">
      <c r="A5" t="s">
        <v>41</v>
      </c>
      <c r="B5" s="40" t="str">
        <f>'Summary Chart'!F10</f>
        <v>£8 (£15 if 2 invoices)</v>
      </c>
    </row>
    <row r="6" spans="1:12" x14ac:dyDescent="0.25">
      <c r="A6" t="s">
        <v>40</v>
      </c>
      <c r="B6" s="40">
        <f>'Summary Chart'!G10</f>
        <v>8</v>
      </c>
      <c r="D6" s="40"/>
    </row>
    <row r="7" spans="1:12" ht="15.75" thickBot="1" x14ac:dyDescent="0.3"/>
    <row r="8" spans="1:12" ht="15.75" thickBot="1" x14ac:dyDescent="0.3">
      <c r="A8" s="55" t="s">
        <v>59</v>
      </c>
      <c r="B8" s="3" t="s">
        <v>221</v>
      </c>
      <c r="E8" s="241"/>
      <c r="F8" s="242"/>
      <c r="G8" s="243"/>
      <c r="L8" s="47" t="s">
        <v>74</v>
      </c>
    </row>
    <row r="9" spans="1:12" x14ac:dyDescent="0.25">
      <c r="A9" t="s">
        <v>41</v>
      </c>
      <c r="B9" s="100" t="str">
        <f>IF(L9=0,"",IF(L9&lt;=11,11,IF(E8&gt;=223000.01,893,L9)))</f>
        <v/>
      </c>
      <c r="E9" s="98"/>
      <c r="F9" s="98"/>
      <c r="G9" s="98"/>
      <c r="L9">
        <f>ROUNDUP((E8*0.004),0)</f>
        <v>0</v>
      </c>
    </row>
    <row r="10" spans="1:12" x14ac:dyDescent="0.25">
      <c r="A10" t="s">
        <v>40</v>
      </c>
      <c r="B10" s="40">
        <f>'Summary Chart'!I10</f>
        <v>11</v>
      </c>
    </row>
    <row r="11" spans="1:12" ht="15.75" x14ac:dyDescent="0.25">
      <c r="A11" s="49" t="s">
        <v>75</v>
      </c>
      <c r="B11" s="40"/>
    </row>
    <row r="12" spans="1:12" ht="15.75" x14ac:dyDescent="0.25">
      <c r="A12" s="49"/>
      <c r="B12" s="40"/>
    </row>
    <row r="13" spans="1:12" ht="15.75" x14ac:dyDescent="0.25">
      <c r="A13" s="49" t="s">
        <v>79</v>
      </c>
      <c r="B13" s="40"/>
    </row>
    <row r="14" spans="1:12" x14ac:dyDescent="0.25">
      <c r="A14" t="s">
        <v>76</v>
      </c>
      <c r="B14" s="40"/>
    </row>
    <row r="15" spans="1:12" x14ac:dyDescent="0.25">
      <c r="A15" t="s">
        <v>77</v>
      </c>
      <c r="B15" s="40"/>
    </row>
    <row r="16" spans="1:12" x14ac:dyDescent="0.25">
      <c r="A16" t="s">
        <v>78</v>
      </c>
      <c r="B16" s="40"/>
    </row>
    <row r="17" spans="1:6" x14ac:dyDescent="0.25">
      <c r="B17" s="40"/>
    </row>
    <row r="18" spans="1:6" ht="15.75" x14ac:dyDescent="0.25">
      <c r="A18" s="49" t="s">
        <v>290</v>
      </c>
      <c r="B18" s="40"/>
    </row>
    <row r="19" spans="1:6" ht="15.75" x14ac:dyDescent="0.25">
      <c r="A19" s="49"/>
      <c r="B19" s="40"/>
    </row>
    <row r="20" spans="1:6" x14ac:dyDescent="0.25">
      <c r="A20" s="55" t="s">
        <v>60</v>
      </c>
    </row>
    <row r="21" spans="1:6" ht="15.75" x14ac:dyDescent="0.25">
      <c r="A21" t="s">
        <v>88</v>
      </c>
      <c r="B21" s="40">
        <v>22</v>
      </c>
      <c r="C21" s="51"/>
    </row>
    <row r="22" spans="1:6" ht="28.5" customHeight="1" x14ac:dyDescent="0.25">
      <c r="A22" s="46" t="s">
        <v>286</v>
      </c>
      <c r="B22" s="40">
        <v>54</v>
      </c>
      <c r="C22" s="51"/>
    </row>
    <row r="23" spans="1:6" ht="29.25" customHeight="1" x14ac:dyDescent="0.25">
      <c r="A23" s="46" t="s">
        <v>285</v>
      </c>
      <c r="B23" s="40">
        <v>36</v>
      </c>
      <c r="C23" s="2"/>
      <c r="D23" s="50"/>
      <c r="E23" s="50"/>
      <c r="F23" s="51"/>
    </row>
    <row r="24" spans="1:6" ht="15.75" x14ac:dyDescent="0.25">
      <c r="A24" t="s">
        <v>80</v>
      </c>
      <c r="B24" s="40">
        <v>18</v>
      </c>
      <c r="C24" s="52"/>
      <c r="D24" s="50"/>
      <c r="E24" s="50"/>
      <c r="F24" s="51"/>
    </row>
    <row r="25" spans="1:6" ht="15.75" x14ac:dyDescent="0.25">
      <c r="A25" t="s">
        <v>87</v>
      </c>
      <c r="B25" s="40">
        <v>54</v>
      </c>
      <c r="C25" s="52"/>
      <c r="D25" s="50"/>
    </row>
    <row r="26" spans="1:6" ht="15.75" x14ac:dyDescent="0.25">
      <c r="A26" t="s">
        <v>288</v>
      </c>
      <c r="B26" s="40">
        <v>54</v>
      </c>
      <c r="C26" s="50"/>
    </row>
    <row r="27" spans="1:6" x14ac:dyDescent="0.25">
      <c r="A27" t="s">
        <v>86</v>
      </c>
      <c r="B27" s="40">
        <v>22</v>
      </c>
    </row>
    <row r="28" spans="1:6" x14ac:dyDescent="0.25">
      <c r="A28" t="s">
        <v>84</v>
      </c>
      <c r="B28" s="40">
        <v>54</v>
      </c>
    </row>
    <row r="29" spans="1:6" x14ac:dyDescent="0.25">
      <c r="A29" t="s">
        <v>82</v>
      </c>
      <c r="B29" s="40">
        <v>22</v>
      </c>
    </row>
    <row r="30" spans="1:6" x14ac:dyDescent="0.25">
      <c r="A30" t="s">
        <v>83</v>
      </c>
      <c r="B30" s="40">
        <v>54</v>
      </c>
    </row>
    <row r="31" spans="1:6" x14ac:dyDescent="0.25">
      <c r="A31" t="s">
        <v>85</v>
      </c>
      <c r="B31" s="40">
        <v>54</v>
      </c>
    </row>
    <row r="32" spans="1:6" x14ac:dyDescent="0.25">
      <c r="A32" t="s">
        <v>287</v>
      </c>
      <c r="B32" s="40" t="s">
        <v>289</v>
      </c>
    </row>
    <row r="33" spans="1:2" x14ac:dyDescent="0.25">
      <c r="B33" s="40"/>
    </row>
    <row r="34" spans="1:2" x14ac:dyDescent="0.25">
      <c r="A34" s="3" t="s">
        <v>334</v>
      </c>
    </row>
  </sheetData>
  <sheetProtection algorithmName="SHA-512" hashValue="u7jn9L0NSbp4IzpseVi+ePNIUwkgX7oZ7L3FxUOYXovPA4I71HQ6oxqcCPSnUuNWkYXd8gPo8cpo2xUlUvErPQ==" saltValue="S/9CitlIhQGFZ17zCgl9cw==" spinCount="100000" sheet="1" objects="1" scenarios="1"/>
  <mergeCells count="1">
    <mergeCell ref="E8:G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workbookViewId="0">
      <selection activeCell="F7" sqref="F7"/>
    </sheetView>
  </sheetViews>
  <sheetFormatPr defaultRowHeight="15" x14ac:dyDescent="0.25"/>
  <cols>
    <col min="1" max="1" width="23.28515625" customWidth="1"/>
    <col min="2" max="2" width="26" customWidth="1"/>
    <col min="11" max="12" width="9.140625" hidden="1" customWidth="1"/>
    <col min="13" max="13" width="0" hidden="1" customWidth="1"/>
  </cols>
  <sheetData>
    <row r="2" spans="1:13" ht="23.25" x14ac:dyDescent="0.35">
      <c r="A2" s="41" t="s">
        <v>89</v>
      </c>
      <c r="B2" s="41"/>
    </row>
    <row r="3" spans="1:13" ht="15" customHeight="1" thickBot="1" x14ac:dyDescent="0.4">
      <c r="A3" s="41"/>
      <c r="B3" s="41"/>
    </row>
    <row r="4" spans="1:13" ht="15.75" thickBot="1" x14ac:dyDescent="0.3">
      <c r="A4" s="55" t="s">
        <v>42</v>
      </c>
      <c r="B4" s="3" t="s">
        <v>221</v>
      </c>
      <c r="E4" s="241"/>
      <c r="F4" s="242"/>
      <c r="G4" s="243"/>
      <c r="K4">
        <f>ROUNDUP((E4/1000),0)</f>
        <v>0</v>
      </c>
      <c r="L4">
        <f>K4+20</f>
        <v>20</v>
      </c>
      <c r="M4" s="47" t="s">
        <v>90</v>
      </c>
    </row>
    <row r="5" spans="1:13" x14ac:dyDescent="0.25">
      <c r="A5" t="s">
        <v>41</v>
      </c>
      <c r="B5" s="99" t="str">
        <f>IF(E4=0,"",L4)</f>
        <v/>
      </c>
      <c r="E5" s="98"/>
      <c r="F5" s="98"/>
      <c r="G5" s="98"/>
    </row>
    <row r="6" spans="1:13" x14ac:dyDescent="0.25">
      <c r="A6" t="s">
        <v>40</v>
      </c>
      <c r="B6" s="40">
        <f>'Summary Chart'!G11</f>
        <v>5</v>
      </c>
      <c r="D6" s="40"/>
    </row>
    <row r="8" spans="1:13" x14ac:dyDescent="0.25">
      <c r="A8" s="55" t="s">
        <v>59</v>
      </c>
    </row>
    <row r="9" spans="1:13" x14ac:dyDescent="0.25">
      <c r="A9" t="s">
        <v>41</v>
      </c>
      <c r="B9" s="40">
        <f>'Summary Chart'!H11</f>
        <v>5</v>
      </c>
    </row>
    <row r="10" spans="1:13" x14ac:dyDescent="0.25">
      <c r="A10" t="s">
        <v>40</v>
      </c>
      <c r="B10" s="40">
        <f>'Summary Chart'!I11</f>
        <v>5</v>
      </c>
    </row>
    <row r="11" spans="1:13" x14ac:dyDescent="0.25">
      <c r="B11" s="40"/>
    </row>
    <row r="12" spans="1:13" x14ac:dyDescent="0.25">
      <c r="A12" s="55" t="s">
        <v>60</v>
      </c>
    </row>
    <row r="13" spans="1:13" x14ac:dyDescent="0.25">
      <c r="A13" t="s">
        <v>41</v>
      </c>
      <c r="B13" s="40">
        <f>'Summary Chart'!J11</f>
        <v>20</v>
      </c>
    </row>
    <row r="14" spans="1:13" x14ac:dyDescent="0.25">
      <c r="A14" t="s">
        <v>40</v>
      </c>
      <c r="B14" s="40">
        <f>'Summary Chart'!K11</f>
        <v>20</v>
      </c>
    </row>
    <row r="15" spans="1:13" x14ac:dyDescent="0.25">
      <c r="B15" s="40"/>
    </row>
    <row r="16" spans="1:13" x14ac:dyDescent="0.25">
      <c r="A16" s="3" t="s">
        <v>91</v>
      </c>
    </row>
    <row r="18" spans="1:1" x14ac:dyDescent="0.25">
      <c r="A18" s="3" t="s">
        <v>92</v>
      </c>
    </row>
    <row r="20" spans="1:1" x14ac:dyDescent="0.25">
      <c r="A20" s="3" t="s">
        <v>93</v>
      </c>
    </row>
  </sheetData>
  <sheetProtection algorithmName="SHA-512" hashValue="KiUJ9GyGXEdqWd8pgSa19q7lOnzPR3ln1OasfeOZ+S16KPIhv/VTfCgXmq+sTaI1HPL55TC6oz905aW6TXE63g==" saltValue="e8SXLytVRXwhsWblesUeew==" spinCount="100000" sheet="1" objects="1" scenarios="1"/>
  <mergeCells count="1"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</vt:lpstr>
      <vt:lpstr>Saudi Arabia</vt:lpstr>
      <vt:lpstr>Sudan</vt:lpstr>
      <vt:lpstr>Tunisia</vt:lpstr>
      <vt:lpstr>UAE</vt:lpstr>
      <vt:lpstr>Yemen</vt:lpstr>
      <vt:lpstr>Sheet1</vt:lpstr>
      <vt:lpstr>Sheet2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Qatar!Print_Area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Shikha Shah</cp:lastModifiedBy>
  <cp:lastPrinted>2017-10-06T10:25:39Z</cp:lastPrinted>
  <dcterms:created xsi:type="dcterms:W3CDTF">2014-03-31T10:12:18Z</dcterms:created>
  <dcterms:modified xsi:type="dcterms:W3CDTF">2018-01-08T11:54:03Z</dcterms:modified>
</cp:coreProperties>
</file>