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Arab Embassy Fees\"/>
    </mc:Choice>
  </mc:AlternateContent>
  <xr:revisionPtr revIDLastSave="0" documentId="13_ncr:1_{5077F94F-FEE7-4D03-81EA-07DE4D87E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Tunisia" sheetId="6" r:id="rId15"/>
    <sheet name="UAE" sheetId="19" r:id="rId16"/>
    <sheet name="Yemen" sheetId="20" r:id="rId17"/>
    <sheet name="Sheet1" sheetId="21" r:id="rId18"/>
    <sheet name="Sheet2" sheetId="22" r:id="rId19"/>
  </sheets>
  <definedNames>
    <definedName name="_xlnm.Print_Area" localSheetId="1">Algeria!$A$2:$H$27</definedName>
    <definedName name="_xlnm.Print_Area" localSheetId="2">Bahrain!$A$2:$B$11</definedName>
    <definedName name="_xlnm.Print_Area" localSheetId="4">'Dji-Maurit-Soma-Syria'!$A$2:$F$4</definedName>
    <definedName name="_xlnm.Print_Area" localSheetId="3">Iraq!$A$2:$S$47</definedName>
    <definedName name="_xlnm.Print_Area" localSheetId="5">Jordan!$A$2:$F$26</definedName>
    <definedName name="_xlnm.Print_Area" localSheetId="6">Kuwait!$A$2:$C$16</definedName>
    <definedName name="_xlnm.Print_Area" localSheetId="7">Lebanon!$A$2:$J$32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1">'Qatar '!$A$2:$C$32</definedName>
    <definedName name="_xlnm.Print_Area" localSheetId="12">'Saudi Arabia'!$A$2:$H$43</definedName>
    <definedName name="_xlnm.Print_Area" localSheetId="13">Sudan!$A$2:$E$21</definedName>
    <definedName name="_xlnm.Print_Area" localSheetId="0">'Summary Chart'!$B$2:$O$66</definedName>
    <definedName name="_xlnm.Print_Area" localSheetId="14">Tunisia!$A$2:$I$17</definedName>
    <definedName name="_xlnm.Print_Area" localSheetId="15">UAE!$A$2:$G$63</definedName>
    <definedName name="_xlnm.Print_Area" localSheetId="16">Yemen!$A$2:$E$43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3" l="1"/>
  <c r="G27" i="23" s="1"/>
  <c r="F25" i="23"/>
  <c r="G25" i="23"/>
  <c r="D25" i="23"/>
  <c r="D21" i="23"/>
  <c r="B6" i="23"/>
  <c r="B5" i="23"/>
  <c r="B31" i="23" l="1"/>
  <c r="B30" i="23"/>
  <c r="B6" i="12" l="1"/>
  <c r="B9" i="12"/>
  <c r="B13" i="16" l="1"/>
  <c r="F23" i="23" l="1"/>
  <c r="G23" i="23" s="1"/>
  <c r="H23" i="23" l="1"/>
  <c r="D23" i="23" s="1"/>
  <c r="H25" i="23"/>
  <c r="H27" i="23"/>
  <c r="D27" i="23" s="1"/>
  <c r="J13" i="2" l="1"/>
  <c r="J28" i="19" l="1"/>
  <c r="K28" i="19" s="1"/>
  <c r="J27" i="19"/>
  <c r="K27" i="19" s="1"/>
  <c r="J26" i="19"/>
  <c r="K26" i="19" s="1"/>
  <c r="G27" i="19" l="1"/>
  <c r="G26" i="19" l="1"/>
  <c r="E49" i="19" l="1"/>
  <c r="E51" i="19" l="1"/>
  <c r="E50" i="19" l="1"/>
  <c r="G28" i="19" l="1"/>
  <c r="G9" i="20"/>
  <c r="H9" i="20" s="1"/>
  <c r="I9" i="20" s="1"/>
  <c r="J9" i="20" s="1"/>
  <c r="H5" i="20"/>
  <c r="A10" i="20"/>
  <c r="A9" i="20"/>
  <c r="G8" i="20" l="1"/>
  <c r="K8" i="17"/>
  <c r="B10" i="17" s="1"/>
  <c r="K4" i="12"/>
  <c r="L4" i="12" s="1"/>
  <c r="L9" i="11"/>
  <c r="B9" i="11" s="1"/>
  <c r="I15" i="2"/>
  <c r="J15" i="2" s="1"/>
  <c r="K15" i="2" s="1"/>
  <c r="I14" i="2"/>
  <c r="J14" i="2" s="1"/>
  <c r="K14" i="2" s="1"/>
  <c r="K13" i="2"/>
  <c r="B5" i="12" l="1"/>
  <c r="L13" i="2"/>
  <c r="M13" i="2" s="1"/>
  <c r="F13" i="2"/>
  <c r="F14" i="2"/>
  <c r="L14" i="2"/>
  <c r="M14" i="2" s="1"/>
  <c r="L15" i="2"/>
  <c r="M15" i="2" s="1"/>
  <c r="F15" i="2"/>
  <c r="B9" i="17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48" i="19"/>
  <c r="E47" i="19"/>
  <c r="E45" i="19"/>
  <c r="E39" i="19"/>
  <c r="E38" i="19"/>
  <c r="E37" i="19"/>
  <c r="E36" i="19"/>
  <c r="E35" i="19"/>
  <c r="E46" i="19"/>
  <c r="E44" i="19"/>
  <c r="E43" i="19"/>
  <c r="E42" i="19"/>
  <c r="E34" i="19"/>
  <c r="E3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10" i="11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Ellie Hsin-Yi Lai</author>
  </authors>
  <commentList>
    <comment ref="D3" authorId="0" shapeId="0" xr:uid="{C79D1911-F8B1-452F-BC59-868C8E237CE3}">
      <text>
        <r>
          <rPr>
            <b/>
            <sz val="9"/>
            <color indexed="81"/>
            <rFont val="Tahoma"/>
            <family val="2"/>
          </rPr>
          <t>Ellie Hsin-Yi Lai:</t>
        </r>
        <r>
          <rPr>
            <sz val="9"/>
            <color indexed="81"/>
            <rFont val="Tahoma"/>
            <family val="2"/>
          </rPr>
          <t xml:space="preserve">
Embassy closed if highlighted in red</t>
        </r>
      </text>
    </comment>
  </commentList>
</comments>
</file>

<file path=xl/sharedStrings.xml><?xml version="1.0" encoding="utf-8"?>
<sst xmlns="http://schemas.openxmlformats.org/spreadsheetml/2006/main" count="675" uniqueCount="404">
  <si>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</si>
  <si>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</si>
  <si>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</si>
  <si>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</si>
  <si>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</si>
  <si>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</si>
  <si>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</si>
  <si>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</si>
  <si>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</si>
  <si>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</si>
  <si>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</si>
  <si>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</si>
  <si>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</si>
  <si>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</si>
  <si>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</si>
  <si>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</si>
  <si>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</si>
  <si>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</si>
  <si>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</si>
  <si>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</si>
  <si>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</si>
  <si>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</si>
  <si>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</si>
  <si>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</si>
  <si>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</si>
  <si>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</si>
  <si>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</si>
  <si>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</si>
  <si>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r>
      <t xml:space="preserve">£8 </t>
    </r>
    <r>
      <rPr>
        <sz val="9"/>
        <color theme="1"/>
        <rFont val="Calibri"/>
        <family val="2"/>
        <scheme val="minor"/>
      </rPr>
      <t>(£15 if 2 invoices)</t>
    </r>
  </si>
  <si>
    <t>INDIVIDUAL</t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</si>
  <si>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</si>
  <si>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</si>
  <si>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</si>
  <si>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</si>
  <si>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</si>
  <si>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</si>
  <si>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</si>
  <si>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</si>
  <si>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</si>
  <si>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</si>
  <si>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</si>
  <si>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</si>
  <si>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</si>
  <si>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</si>
  <si>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</si>
  <si>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Fees (£)</t>
  </si>
  <si>
    <t>Other Documents (original/copy):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</si>
  <si>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</si>
  <si>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</si>
  <si>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</si>
  <si>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</si>
  <si>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</si>
  <si>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</si>
  <si>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</si>
  <si>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</si>
  <si>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</si>
  <si>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</si>
  <si>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</si>
  <si>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</si>
  <si>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</si>
  <si>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</si>
  <si>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</si>
  <si>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</si>
  <si>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= value of invoice x 0.004 (round up to the nearest £1). Minimum charge £11 / maximum £893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</si>
  <si>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</si>
  <si>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</si>
  <si>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</si>
  <si>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</si>
  <si>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</si>
  <si>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Special Power of Attorney</t>
  </si>
  <si>
    <t>General Power of Attorney</t>
  </si>
  <si>
    <t>Price List</t>
  </si>
  <si>
    <t>Trade Mark/ Registration of Co.</t>
  </si>
  <si>
    <t xml:space="preserve">Price List Pharmaceuticals      </t>
  </si>
  <si>
    <t>Health / Medical Certificate</t>
  </si>
  <si>
    <t>Personal Effects</t>
  </si>
  <si>
    <t xml:space="preserve">Agency/Distribution Agreement  </t>
  </si>
  <si>
    <t>inventory of personal effects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</si>
  <si>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</si>
  <si>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</si>
  <si>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</si>
  <si>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</si>
  <si>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</si>
  <si>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</si>
  <si>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</si>
  <si>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</si>
  <si>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</si>
  <si>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</si>
  <si>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</si>
  <si>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</si>
  <si>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</si>
  <si>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</si>
  <si>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</si>
  <si>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</si>
  <si>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</si>
  <si>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</si>
  <si>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 xml:space="preserve">* Invoices for Pharmaceuticals to Hamad Medical Corporation are Free of Charge </t>
  </si>
  <si>
    <t xml:space="preserve">The Embassy requires Certificates of Conformity for specific items of imported Electrical Appliances, </t>
  </si>
  <si>
    <t>Equipment and Accessories - see appropriate list issued by the Saudi Arabian Standard Organisation  (SASO).</t>
  </si>
  <si>
    <t>SASO Address:</t>
  </si>
  <si>
    <t>Saudi Arabian Standards Organisation</t>
  </si>
  <si>
    <t>P.O. Box 3437</t>
  </si>
  <si>
    <t>Riyadh</t>
  </si>
  <si>
    <t xml:space="preserve">SASO has issued a number of general standards which should be taken into consideration in </t>
  </si>
  <si>
    <t>all Certificates of Conformity for any product.  These standards are:</t>
  </si>
  <si>
    <t>16/1976</t>
  </si>
  <si>
    <t xml:space="preserve">The International System of Units (SI) - Part One - Base, Supplementary and </t>
  </si>
  <si>
    <t>Derived Quantities and Units.</t>
  </si>
  <si>
    <t>17/1976</t>
  </si>
  <si>
    <t>The International System of Units (SI) - Part Two - Rules for the use of Basic,</t>
  </si>
  <si>
    <t xml:space="preserve">Supplementary and Derived Units of the International System and their </t>
  </si>
  <si>
    <t>Decimal Multiples and Sub-multiples.</t>
  </si>
  <si>
    <t>18/1976</t>
  </si>
  <si>
    <t>Conversion of Toleranced Dimensions from Inches into Millimetres and vice-</t>
  </si>
  <si>
    <t>versa.</t>
  </si>
  <si>
    <t>86/1976</t>
  </si>
  <si>
    <t>The International System of Units (SI) - Part Three - A selection of the decimal</t>
  </si>
  <si>
    <t>multiples of basic, supplementary and derived units.</t>
  </si>
  <si>
    <t>182/1976</t>
  </si>
  <si>
    <t>Standard Voltage and Frequency for A.C. Transmission and Distribution Systems.</t>
  </si>
  <si>
    <t>HAJ/OMRA DOCUMENTS REQUIRE FCO PRIOR TO EMBASSY LEGALISATION</t>
  </si>
  <si>
    <t>WE CAN ONLY CERTIFY THESE DOCUMENTS (legalisation is done by customer directly)</t>
  </si>
  <si>
    <t xml:space="preserve">N = SUDAN       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</si>
  <si>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</si>
  <si>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</si>
  <si>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</si>
  <si>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</si>
  <si>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</si>
  <si>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VALUE OF INVOICE IN EUROS</t>
  </si>
  <si>
    <t>VALUE OF INVOICE IN $</t>
  </si>
  <si>
    <t>VALUE OF INVOICE IN £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</si>
  <si>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</si>
  <si>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</si>
  <si>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</si>
  <si>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</si>
  <si>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</si>
  <si>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</si>
  <si>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</si>
  <si>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</si>
  <si>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</si>
  <si>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</si>
  <si>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</si>
  <si>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</si>
  <si>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</si>
  <si>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</si>
  <si>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</si>
  <si>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</si>
  <si>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</si>
  <si>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Muslim Welfare House</t>
  </si>
  <si>
    <t xml:space="preserve">233 Seven Sisters Road    </t>
  </si>
  <si>
    <t>Fosis</t>
  </si>
  <si>
    <t>38 Mapesbury Road</t>
  </si>
  <si>
    <t>Islamic Centre Dublin</t>
  </si>
  <si>
    <t>7 Harrington Street</t>
  </si>
  <si>
    <t>Dublin</t>
  </si>
  <si>
    <t>Eire</t>
  </si>
  <si>
    <t>London</t>
  </si>
  <si>
    <t>N4 2DA</t>
  </si>
  <si>
    <t>NW2 4JD</t>
  </si>
  <si>
    <t xml:space="preserve">London 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</si>
  <si>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</si>
  <si>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</si>
  <si>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</si>
  <si>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</si>
  <si>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</si>
  <si>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</si>
  <si>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</si>
  <si>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</si>
  <si>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</si>
  <si>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</si>
  <si>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</si>
  <si>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</si>
  <si>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</si>
  <si>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</si>
  <si>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</si>
  <si>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</si>
  <si>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</si>
  <si>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</si>
  <si>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</si>
  <si>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</si>
  <si>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</si>
  <si>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</si>
  <si>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</si>
  <si>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</si>
  <si>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</si>
  <si>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</si>
  <si>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</si>
  <si>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</si>
  <si>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</si>
  <si>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</si>
  <si>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The following Islamic Societies are recognised as issuing authorities for Halal Certificates requested</t>
  </si>
  <si>
    <t>for importation of meat: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</si>
  <si>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</si>
  <si>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</si>
  <si>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</si>
  <si>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</si>
  <si>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</si>
  <si>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</si>
  <si>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</si>
  <si>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</si>
  <si>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</si>
  <si>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</si>
  <si>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</si>
  <si>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</si>
  <si>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</si>
  <si>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</si>
  <si>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</si>
  <si>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>If the invoice value exceeds those shown in the table above then fee must be calculated using the formula (or calculator) below:</t>
  </si>
  <si>
    <t xml:space="preserve">There MUST be a Certificate of Origin processed per each Invoice </t>
  </si>
  <si>
    <t>Original (see table below)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</si>
  <si>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</si>
  <si>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</si>
  <si>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</si>
  <si>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</si>
  <si>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</si>
  <si>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</si>
  <si>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</si>
  <si>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</si>
  <si>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</si>
  <si>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</si>
  <si>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</si>
  <si>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£48.00 per page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</si>
  <si>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</si>
  <si>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</si>
  <si>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</si>
  <si>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</si>
  <si>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</si>
  <si>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</si>
  <si>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>=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</si>
  <si>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</si>
  <si>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</si>
  <si>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</si>
  <si>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</si>
  <si>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</si>
  <si>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</si>
  <si>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</si>
  <si>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</si>
  <si>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</si>
  <si>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</si>
  <si>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</si>
  <si>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</si>
  <si>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</si>
  <si>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</si>
  <si>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t>TO DATE OF EXPORT</t>
  </si>
  <si>
    <r>
      <rPr>
        <b/>
        <sz val="13"/>
        <color rgb="FFFF0000"/>
        <rFont val="Calibri"/>
        <family val="2"/>
        <scheme val="minor"/>
      </rPr>
      <t>HATCHING EGGS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sz val="13"/>
        <color rgb="FFFF0000"/>
        <rFont val="Calibri"/>
        <family val="2"/>
        <scheme val="minor"/>
      </rPr>
      <t>1 DAY OLD CHICKS</t>
    </r>
    <r>
      <rPr>
        <b/>
        <sz val="11"/>
        <color rgb="FFFF0000"/>
        <rFont val="Calibri"/>
        <family val="2"/>
        <scheme val="minor"/>
      </rPr>
      <t xml:space="preserve"> MUST BE ACCOMPANIED BY A CERTIFICATE DECLARING THAT</t>
    </r>
  </si>
  <si>
    <r>
      <t xml:space="preserve">THE PRODUCT </t>
    </r>
    <r>
      <rPr>
        <b/>
        <sz val="13"/>
        <color rgb="FFFF0000"/>
        <rFont val="Calibri"/>
        <family val="2"/>
        <scheme val="minor"/>
      </rPr>
      <t>(PARENT)</t>
    </r>
    <r>
      <rPr>
        <b/>
        <sz val="11"/>
        <color rgb="FFFF0000"/>
        <rFont val="Calibri"/>
        <family val="2"/>
        <scheme val="minor"/>
      </rPr>
      <t xml:space="preserve"> HAS BEEN FREE FROM AVIAN INFLUENZA FOR A PERIOD OF 12 MONTHS PRIOR</t>
    </r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</si>
  <si>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</si>
  <si>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</si>
  <si>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</si>
  <si>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Packing List (FCO not required)</t>
  </si>
  <si>
    <t>University Degree Certificate</t>
  </si>
  <si>
    <t>FCO ONLY required for educational Certificates</t>
  </si>
  <si>
    <t>See tab</t>
  </si>
  <si>
    <t>General Power of Attorney 
(single signature)</t>
  </si>
  <si>
    <t>Power of Attorney to set up 
a representative in Lebanon / sister branch</t>
  </si>
  <si>
    <t>Memoradum and Articles of association</t>
  </si>
  <si>
    <t>Cert of Incorporation / Free sale</t>
  </si>
  <si>
    <t>£54  x 2 (as two different documents)</t>
  </si>
  <si>
    <t>Certificate of Free Sale</t>
  </si>
  <si>
    <t>12.5% (£3.13) per document required to cover cost of postal order</t>
  </si>
  <si>
    <t>Power of Attorney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</si>
  <si>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</si>
  <si>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</si>
  <si>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</si>
  <si>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</si>
  <si>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</si>
  <si>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</si>
  <si>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</si>
  <si>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</si>
  <si>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</si>
  <si>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</si>
  <si>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</si>
  <si>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</si>
  <si>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The result will be kept as it is, not to be rounded up</t>
  </si>
  <si>
    <t>USA: invoice value x 4 x 0.2% = total value then divide by 4.0</t>
  </si>
  <si>
    <t>GBP: invoice value x 8 x 0.2% = total value then divide by 4.0</t>
  </si>
  <si>
    <t>EUR: invoice value x 6 x 0.2% = total value then divide by 4.0</t>
  </si>
  <si>
    <t>Fee</t>
  </si>
  <si>
    <t>VALUE OF INVOICE IN QAR</t>
  </si>
  <si>
    <t>* Summary invoices are not accepted</t>
  </si>
  <si>
    <t>Original + Copy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</si>
  <si>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QAR 1,000,001)</t>
    </r>
  </si>
  <si>
    <t>10% markup as advised by Ian</t>
  </si>
  <si>
    <t>Please enter current Algerian rate in the box (ask ABCC)</t>
  </si>
  <si>
    <t>Rate vs GBP(if using E or $)</t>
  </si>
  <si>
    <t>NO POSTAL ORDERS REQUIRED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</si>
  <si>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£60.00</t>
    </r>
    <r>
      <rPr>
        <sz val="12"/>
        <color theme="1"/>
        <rFont val="Calibri"/>
        <family val="2"/>
        <scheme val="minor"/>
      </rPr>
      <t xml:space="preserve">) etc). </t>
    </r>
  </si>
  <si>
    <t>Goods going to the private sector only NOT REQUIRED FOR PUBLIC SECTOR</t>
  </si>
  <si>
    <t>please call Mouchria on 0207 659 4885 for rates before sending documents</t>
  </si>
  <si>
    <t>However, all personal documents such as Birth,Marriage, Divorce, Academic etc remain £20.00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</si>
  <si>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</si>
  <si>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</si>
  <si>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</si>
  <si>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</si>
  <si>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</si>
  <si>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</si>
  <si>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t>WHITE CLAWED CRAYFISH - temporary ban on any imports of the UK originating crayfish is currently in place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</si>
  <si>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Ods. Any contracts or POAs require copy of passport (UK signatory) and ID of Saudi nationals. This info must also be on the document itself. </t>
    </r>
    <r>
      <rPr>
        <b/>
        <sz val="11"/>
        <color rgb="FFFF0000"/>
        <rFont val="Calibri"/>
        <family val="2"/>
        <scheme val="minor"/>
      </rPr>
      <t>Imports of UK White Clawed Crayfish are prohibited</t>
    </r>
  </si>
  <si>
    <t xml:space="preserve">ABCC EXPRESS SERVICE </t>
  </si>
  <si>
    <t>*Electronic Documentation not accepted</t>
  </si>
  <si>
    <t>* Electronic Documentation not accepted for legalisation (allowed certification only)</t>
  </si>
  <si>
    <t>Stream I : Documents to be solely certified by the Arab-British Chamber of Commerce.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</si>
  <si>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</si>
  <si>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</si>
  <si>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</si>
  <si>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</si>
  <si>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r>
      <t>•</t>
    </r>
    <r>
      <rPr>
        <b/>
        <sz val="9"/>
        <color theme="1"/>
        <rFont val="Calibri"/>
        <family val="2"/>
        <scheme val="minor"/>
      </rPr>
      <t xml:space="preserve"> 
(OD only)</t>
    </r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</si>
  <si>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</si>
  <si>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</si>
  <si>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</si>
  <si>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</si>
  <si>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</si>
  <si>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</si>
  <si>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</si>
  <si>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</si>
  <si>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</si>
  <si>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</si>
  <si>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</si>
  <si>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</si>
  <si>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</si>
  <si>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</si>
  <si>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</si>
  <si>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 xml:space="preserve">(If a contract / POA has (2) two UK signatures the Consulate will charge an additional £54.00 ie: embassy fee will be 2 @ £54.00 = £108.00) </t>
  </si>
  <si>
    <t>FCO</t>
  </si>
  <si>
    <t>CO + Invoice to be a SET for certification</t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</si>
  <si>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</si>
  <si>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</si>
  <si>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</si>
  <si>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</si>
  <si>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 xml:space="preserve">Original </t>
  </si>
  <si>
    <t>(£9 Legal Fee + Saudi form £7.2, from 13/01/2020)</t>
  </si>
  <si>
    <t>= (value of invoice in sterling / 1000) + £50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</si>
  <si>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</si>
  <si>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>translation fee depend on texts on the document, check the fees by emailing scanned copy to ABCC Saleh Hasaballa : saleh@abcc.org.uk and copy to: s.hussaim@abcc.org.uk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</si>
  <si>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</si>
  <si>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</si>
  <si>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</si>
  <si>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</si>
  <si>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</si>
  <si>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</si>
  <si>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</si>
  <si>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</si>
  <si>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</si>
  <si>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Vehicles export to Iraq needs to meet Gulf Standards (GSO 42: 2015) from 01/05/2020 (Circular 885 11/03/2020)</t>
  </si>
  <si>
    <t>CO &amp; Invoice must be a set</t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</si>
  <si>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£222,223)</t>
    </r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</si>
  <si>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>(over e250,001.00)</t>
    </r>
  </si>
  <si>
    <t>Bill of Lading (export)</t>
  </si>
  <si>
    <t>Commercial contracts</t>
  </si>
  <si>
    <t>Commercial Power of Attorney</t>
  </si>
  <si>
    <t>Company documents</t>
  </si>
  <si>
    <t>Halal Certificate</t>
  </si>
  <si>
    <t>Price Lists</t>
  </si>
  <si>
    <t>Envirnmental Certificates</t>
  </si>
  <si>
    <t>Radiation analysis Certiifcate</t>
  </si>
  <si>
    <t>Other commercial documents (include below)</t>
  </si>
  <si>
    <t>Customer requires a Certificate of Origin for Oman; value of invoice is £20,000.</t>
  </si>
  <si>
    <t xml:space="preserve">Since Oman specifies SET as a requirement both CO and Invoice will need to be processed. </t>
  </si>
  <si>
    <t>Table above specifies that Oman accepts both Certified only (Str 1) and Legalised documents (Str 2). Customer can, therefore, choose which level of processing will be applied to the documents:</t>
  </si>
  <si>
    <t>£52.80 + £52.80 =</t>
  </si>
  <si>
    <t>As STR1 is ticked for Oman, customer can apply for express service: £105.60 + £44.40 are payable to LCCI. £60.00 + £210.00 is payable to Embassy directly</t>
  </si>
  <si>
    <t>Handling fee £22.80 per BATCH (£19 + VAT) is payable in addition to translation fees. (Jan 2021 Price)</t>
  </si>
  <si>
    <r>
      <t xml:space="preserve">Certification fee (as calculated above) + (Embassy fee for Certificate) + (Embassy Fee for Invoice (refer to Oman tab)) = £105.60 + £60.00 + £210.00 = </t>
    </r>
    <r>
      <rPr>
        <b/>
        <sz val="12"/>
        <color theme="8" tint="-0.499984740745262"/>
        <rFont val="Calibri"/>
        <family val="2"/>
        <scheme val="minor"/>
      </rPr>
      <t>£375.60</t>
    </r>
  </si>
  <si>
    <r>
      <t xml:space="preserve">Minimum requirement = SET. Certification only is not allowed. Legalisation is mandatory as only STR 2 ticked. STR 1 Fee = £52.80 + £52.80, STR 2 Fee = £45 + £30 = </t>
    </r>
    <r>
      <rPr>
        <b/>
        <u/>
        <sz val="12"/>
        <color theme="8" tint="-0.499984740745262"/>
        <rFont val="Calibri"/>
        <family val="2"/>
        <scheme val="minor"/>
      </rPr>
      <t>£180.60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</si>
  <si>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£44.40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</si>
  <si>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r>
      <t>Embassy copy on Ods, Summary Invoices not accepted</t>
    </r>
    <r>
      <rPr>
        <b/>
        <sz val="10"/>
        <color theme="1"/>
        <rFont val="Calibri"/>
        <family val="2"/>
        <scheme val="minor"/>
      </rPr>
      <t xml:space="preserve"> 
(All £500 ODs require FCO)</t>
    </r>
  </si>
  <si>
    <t>Commercial Certificate</t>
  </si>
  <si>
    <t>Medical Certificate</t>
  </si>
  <si>
    <t>Exporters Certificate and their Agents</t>
  </si>
  <si>
    <t>Importers Certificate and their Agents</t>
  </si>
  <si>
    <t>Agreement between companies</t>
  </si>
  <si>
    <t>Documents for setting up companies</t>
  </si>
  <si>
    <t>Manufacturing Certificate</t>
  </si>
  <si>
    <t>Health Certificates and Analysis Certifificate</t>
  </si>
  <si>
    <t>Radiation free Certificate</t>
  </si>
  <si>
    <t>Iraqi authorities have Ban on Poultry and Birds of all kinds and eggs (please check latest circular to find out if the ban is lifted)</t>
  </si>
  <si>
    <t>Even if the origianl consignor is foreign and a UK agent is shipping on their behalf, only the address of the UK agent is to appear on the invoice</t>
  </si>
  <si>
    <t>2) If the goods being consigned contain chemical materials, medicine, food, foodstuff, agricultural or animal products, a valid import licence must be provided.</t>
  </si>
  <si>
    <t>This import licence is to be issued by the State Company for the Iraqi Fairs and Commercial Services.</t>
  </si>
  <si>
    <r>
      <t xml:space="preserve">1) Commercial Invoice must state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a UK address. Any mention of a foreign address on the invoice, whether printed or stamped, will not be accepted.</t>
    </r>
  </si>
  <si>
    <t>Requirments for legalising COO &amp; Invoice (Circular 928 18/02/2021)</t>
  </si>
  <si>
    <t>3) If the consignee is a public sector entity (govermental company), a copy of a valid contract between the consignor and the consignee must be provided.</t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</si>
  <si>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$273,959.00)</t>
    </r>
  </si>
  <si>
    <t>The Iraqi authorities accept the COC from following companies: (Circular 932 11/03/2021)</t>
  </si>
  <si>
    <t>*no longer accept COC from TUV Rheinland UK Ltd &amp; Bureau Veritas Group as the contract with these companies has terminated.</t>
  </si>
  <si>
    <t>Requirments for legalising COO &amp; Invoice (Circular 939 16/06/2021)</t>
  </si>
  <si>
    <t>The Certificate of Origin should include the following details:</t>
  </si>
  <si>
    <t>Original/Copy</t>
  </si>
  <si>
    <t>Consignor should be a company with full address in the UK</t>
  </si>
  <si>
    <t>The Consignee should be in Iraq (final destination)</t>
  </si>
  <si>
    <t>Invoice number and date shouldappear on the Certificate of Origin and should match with the original invoice</t>
  </si>
  <si>
    <t>The Origin of the goods should be UK or Ireland, in case of the origin of goods being other than the UK or Ireland, the consignor company must submit a letter stating the goods have been produced for their benefit</t>
  </si>
  <si>
    <t>All documents should have a recent date</t>
  </si>
  <si>
    <t>If the goods are chemical materials, medicine, food or foodstuff, agricultural or animal products the company should provide a valid import licence</t>
  </si>
  <si>
    <t>Note: The embassy accepts only import licenses issued by the State Company for the Iraqi Fairs and Commerial Services.</t>
  </si>
  <si>
    <t>The company should provide a copy of a valid contract if the goods will be supplied to the public sector (govermental companies)</t>
  </si>
  <si>
    <t>2 idential Original Certificate of Origin or Invoices are not accepted, the embassy legalises as many copies as the customer wants as long as accompanied with the originals.</t>
  </si>
  <si>
    <t>Fees (£)40</t>
  </si>
  <si>
    <t>All Other Documents (original/copy):</t>
  </si>
  <si>
    <t>Certificate of Origin (Stream 1 Certification only for Arab COO &amp; Invoice, Bahrain embassy legalise their own Bahrain COO, customer needs to contact embassy directly to apply)</t>
  </si>
  <si>
    <t>Health Certificate, Radiation Certificate, Halal certificate or other certificate related to food/drink safty must submit with COO &amp; Invoice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</si>
  <si>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*turnaround 3 weeks </t>
    </r>
    <r>
      <rPr>
        <b/>
        <sz val="11"/>
        <color rgb="FFFF0000"/>
        <rFont val="Calibri"/>
        <family val="2"/>
        <scheme val="minor"/>
      </rPr>
      <t>EXPRESS SERVICE SUSPENDED</t>
    </r>
  </si>
  <si>
    <t xml:space="preserve"> (£100 PER DOCUMENT, copy also £100)</t>
  </si>
  <si>
    <t xml:space="preserve">EXPRESS SERVICE SUSPENDED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</si>
</sst>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#,##0_ ;\-#,##0\ "/>
    <numFmt numFmtId="169" formatCode="[$$-409]#,##0.00"/>
    <numFmt numFmtId="170" formatCode="[$€-2]\ #,##0.00;[Red]\-[$€-2]\ #,##0.00"/>
    <numFmt numFmtId="171" formatCode="[$QAR]\ #,##0"/>
    <numFmt numFmtId="172" formatCode="[$$-409]#,##0"/>
    <numFmt numFmtId="173" formatCode="[$€-2]\ #,##0"/>
    <numFmt numFmtId="174" formatCode="&quot;£&quot;#,##0"/>
    <numFmt numFmtId="175" formatCode="0.0000"/>
    <numFmt numFmtId="176" formatCode="[$£-809]#,##0.0;[Red]\-[$£-809]#,##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6" fontId="0" fillId="0" borderId="33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34" xfId="0" applyBorder="1"/>
    <xf numFmtId="0" fontId="0" fillId="3" borderId="11" xfId="0" applyFill="1" applyBorder="1"/>
    <xf numFmtId="6" fontId="0" fillId="4" borderId="12" xfId="0" applyNumberFormat="1" applyFill="1" applyBorder="1" applyAlignment="1">
      <alignment horizontal="left"/>
    </xf>
    <xf numFmtId="0" fontId="0" fillId="3" borderId="35" xfId="0" applyFill="1" applyBorder="1"/>
    <xf numFmtId="6" fontId="0" fillId="4" borderId="36" xfId="0" applyNumberFormat="1" applyFill="1" applyBorder="1" applyAlignment="1">
      <alignment horizontal="left"/>
    </xf>
    <xf numFmtId="6" fontId="1" fillId="0" borderId="21" xfId="0" applyNumberFormat="1" applyFont="1" applyBorder="1" applyAlignment="1">
      <alignment horizontal="center"/>
    </xf>
    <xf numFmtId="6" fontId="1" fillId="0" borderId="22" xfId="0" applyNumberFormat="1" applyFont="1" applyBorder="1" applyAlignment="1">
      <alignment horizontal="center"/>
    </xf>
    <xf numFmtId="6" fontId="1" fillId="0" borderId="33" xfId="0" applyNumberFormat="1" applyFont="1" applyBorder="1" applyAlignment="1">
      <alignment horizontal="left"/>
    </xf>
    <xf numFmtId="6" fontId="0" fillId="0" borderId="37" xfId="0" applyNumberFormat="1" applyBorder="1" applyAlignment="1">
      <alignment horizontal="left"/>
    </xf>
    <xf numFmtId="6" fontId="1" fillId="0" borderId="37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38" xfId="0" applyNumberFormat="1" applyBorder="1" applyAlignment="1">
      <alignment horizontal="left"/>
    </xf>
    <xf numFmtId="6" fontId="1" fillId="0" borderId="38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67" fontId="13" fillId="7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67" fontId="0" fillId="0" borderId="13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169" fontId="0" fillId="0" borderId="13" xfId="0" applyNumberFormat="1" applyBorder="1" applyAlignment="1">
      <alignment horizontal="left"/>
    </xf>
    <xf numFmtId="169" fontId="0" fillId="0" borderId="15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165" fontId="12" fillId="5" borderId="17" xfId="0" applyNumberFormat="1" applyFont="1" applyFill="1" applyBorder="1" applyAlignment="1" applyProtection="1">
      <alignment horizontal="center"/>
      <protection locked="0"/>
    </xf>
    <xf numFmtId="166" fontId="13" fillId="6" borderId="17" xfId="0" applyNumberFormat="1" applyFont="1" applyFill="1" applyBorder="1" applyAlignment="1" applyProtection="1">
      <alignment horizontal="center"/>
      <protection locked="0"/>
    </xf>
    <xf numFmtId="3" fontId="0" fillId="4" borderId="32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/>
    <xf numFmtId="6" fontId="5" fillId="0" borderId="4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0" fillId="0" borderId="20" xfId="0" applyBorder="1"/>
    <xf numFmtId="0" fontId="0" fillId="0" borderId="42" xfId="0" applyBorder="1"/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4" fillId="0" borderId="0" xfId="0" applyFont="1"/>
    <xf numFmtId="164" fontId="1" fillId="0" borderId="46" xfId="0" applyNumberFormat="1" applyFont="1" applyBorder="1" applyAlignment="1">
      <alignment horizontal="left"/>
    </xf>
    <xf numFmtId="164" fontId="1" fillId="0" borderId="47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21" fillId="0" borderId="0" xfId="3"/>
    <xf numFmtId="0" fontId="22" fillId="0" borderId="0" xfId="0" applyFont="1"/>
    <xf numFmtId="170" fontId="0" fillId="0" borderId="14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6" fontId="0" fillId="4" borderId="48" xfId="0" applyNumberFormat="1" applyFill="1" applyBorder="1" applyAlignment="1">
      <alignment horizontal="left"/>
    </xf>
    <xf numFmtId="0" fontId="25" fillId="0" borderId="0" xfId="0" applyFont="1"/>
    <xf numFmtId="0" fontId="0" fillId="3" borderId="39" xfId="0" applyFill="1" applyBorder="1"/>
    <xf numFmtId="6" fontId="0" fillId="4" borderId="40" xfId="0" applyNumberFormat="1" applyFill="1" applyBorder="1" applyAlignment="1">
      <alignment horizontal="left"/>
    </xf>
    <xf numFmtId="6" fontId="0" fillId="4" borderId="37" xfId="0" applyNumberFormat="1" applyFill="1" applyBorder="1" applyAlignment="1">
      <alignment horizontal="left"/>
    </xf>
    <xf numFmtId="0" fontId="23" fillId="0" borderId="0" xfId="0" applyFont="1"/>
    <xf numFmtId="0" fontId="26" fillId="0" borderId="0" xfId="0" applyFont="1"/>
    <xf numFmtId="6" fontId="14" fillId="0" borderId="0" xfId="0" applyNumberFormat="1" applyFont="1"/>
    <xf numFmtId="6" fontId="1" fillId="0" borderId="32" xfId="0" applyNumberFormat="1" applyFont="1" applyBorder="1" applyAlignment="1">
      <alignment horizontal="left"/>
    </xf>
    <xf numFmtId="6" fontId="1" fillId="0" borderId="43" xfId="0" applyNumberFormat="1" applyFont="1" applyBorder="1" applyAlignment="1">
      <alignment horizontal="left"/>
    </xf>
    <xf numFmtId="0" fontId="10" fillId="0" borderId="41" xfId="0" applyFont="1" applyBorder="1" applyAlignment="1">
      <alignment vertical="center"/>
    </xf>
    <xf numFmtId="6" fontId="0" fillId="0" borderId="44" xfId="0" applyNumberFormat="1" applyBorder="1" applyAlignment="1">
      <alignment horizontal="left"/>
    </xf>
    <xf numFmtId="6" fontId="0" fillId="0" borderId="43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7" fillId="0" borderId="0" xfId="0" applyFont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0" fontId="5" fillId="0" borderId="25" xfId="0" applyFont="1" applyBorder="1" applyAlignment="1">
      <alignment horizontal="center" vertical="center" wrapText="1"/>
    </xf>
    <xf numFmtId="6" fontId="5" fillId="0" borderId="26" xfId="0" applyNumberFormat="1" applyFont="1" applyBorder="1" applyAlignment="1">
      <alignment horizontal="center" vertical="center" wrapText="1"/>
    </xf>
    <xf numFmtId="0" fontId="29" fillId="0" borderId="0" xfId="0" applyFont="1"/>
    <xf numFmtId="6" fontId="29" fillId="0" borderId="0" xfId="0" applyNumberFormat="1" applyFont="1" applyAlignment="1">
      <alignment horizontal="left"/>
    </xf>
    <xf numFmtId="171" fontId="0" fillId="0" borderId="13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29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3" fontId="0" fillId="0" borderId="13" xfId="0" applyNumberFormat="1" applyBorder="1" applyAlignment="1">
      <alignment horizontal="left"/>
    </xf>
    <xf numFmtId="173" fontId="0" fillId="0" borderId="33" xfId="0" applyNumberFormat="1" applyBorder="1" applyAlignment="1">
      <alignment horizontal="left"/>
    </xf>
    <xf numFmtId="173" fontId="0" fillId="0" borderId="15" xfId="0" applyNumberFormat="1" applyBorder="1" applyAlignment="1">
      <alignment horizontal="left"/>
    </xf>
    <xf numFmtId="174" fontId="0" fillId="0" borderId="49" xfId="0" applyNumberFormat="1" applyBorder="1" applyAlignment="1">
      <alignment horizontal="left"/>
    </xf>
    <xf numFmtId="174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4" fontId="0" fillId="0" borderId="50" xfId="0" applyNumberFormat="1" applyBorder="1" applyAlignment="1">
      <alignment horizontal="left"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2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71" fontId="0" fillId="0" borderId="14" xfId="0" applyNumberFormat="1" applyBorder="1" applyAlignment="1">
      <alignment horizontal="left"/>
    </xf>
    <xf numFmtId="174" fontId="14" fillId="0" borderId="34" xfId="0" applyNumberFormat="1" applyFont="1" applyBorder="1"/>
    <xf numFmtId="174" fontId="14" fillId="0" borderId="21" xfId="0" applyNumberFormat="1" applyFont="1" applyBorder="1"/>
    <xf numFmtId="10" fontId="23" fillId="0" borderId="22" xfId="0" applyNumberFormat="1" applyFont="1" applyBorder="1" applyAlignment="1">
      <alignment horizontal="right"/>
    </xf>
    <xf numFmtId="6" fontId="23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5" fontId="1" fillId="0" borderId="7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1" fillId="0" borderId="0" xfId="0" applyFont="1"/>
    <xf numFmtId="8" fontId="32" fillId="0" borderId="0" xfId="0" applyNumberFormat="1" applyFont="1" applyAlignment="1">
      <alignment horizontal="left"/>
    </xf>
    <xf numFmtId="0" fontId="33" fillId="0" borderId="0" xfId="0" applyFont="1"/>
    <xf numFmtId="8" fontId="35" fillId="0" borderId="0" xfId="0" applyNumberFormat="1" applyFont="1"/>
    <xf numFmtId="0" fontId="32" fillId="0" borderId="0" xfId="0" quotePrefix="1" applyFont="1"/>
    <xf numFmtId="0" fontId="34" fillId="0" borderId="0" xfId="0" quotePrefix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/>
    </xf>
    <xf numFmtId="6" fontId="0" fillId="0" borderId="0" xfId="0" applyNumberForma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6" fontId="0" fillId="0" borderId="0" xfId="0" applyNumberFormat="1" applyFont="1" applyAlignment="1">
      <alignment horizontal="left"/>
    </xf>
    <xf numFmtId="0" fontId="1" fillId="3" borderId="41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8" fontId="1" fillId="0" borderId="4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8" fontId="1" fillId="0" borderId="14" xfId="0" applyNumberFormat="1" applyFon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8" fontId="34" fillId="0" borderId="0" xfId="0" quotePrefix="1" applyNumberFormat="1" applyFont="1" applyAlignment="1">
      <alignment horizontal="center"/>
    </xf>
    <xf numFmtId="0" fontId="32" fillId="0" borderId="0" xfId="0" quotePrefix="1" applyFont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9" borderId="41" xfId="0" applyFill="1" applyBorder="1" applyAlignment="1" applyProtection="1">
      <alignment horizontal="center"/>
      <protection locked="0"/>
    </xf>
    <xf numFmtId="0" fontId="0" fillId="9" borderId="43" xfId="0" applyFill="1" applyBorder="1" applyAlignment="1" applyProtection="1">
      <alignment horizontal="center"/>
      <protection locked="0"/>
    </xf>
    <xf numFmtId="165" fontId="12" fillId="5" borderId="17" xfId="0" applyNumberFormat="1" applyFont="1" applyFill="1" applyBorder="1" applyAlignment="1">
      <alignment horizontal="center"/>
    </xf>
    <xf numFmtId="165" fontId="12" fillId="5" borderId="29" xfId="0" applyNumberFormat="1" applyFont="1" applyFill="1" applyBorder="1" applyAlignment="1">
      <alignment horizontal="center"/>
    </xf>
    <xf numFmtId="166" fontId="13" fillId="6" borderId="17" xfId="0" applyNumberFormat="1" applyFont="1" applyFill="1" applyBorder="1" applyAlignment="1" applyProtection="1">
      <alignment horizontal="center"/>
      <protection locked="0"/>
    </xf>
    <xf numFmtId="166" fontId="13" fillId="6" borderId="29" xfId="0" applyNumberFormat="1" applyFont="1" applyFill="1" applyBorder="1" applyAlignment="1" applyProtection="1">
      <alignment horizontal="center"/>
      <protection locked="0"/>
    </xf>
    <xf numFmtId="167" fontId="13" fillId="7" borderId="42" xfId="0" applyNumberFormat="1" applyFont="1" applyFill="1" applyBorder="1" applyAlignment="1" applyProtection="1">
      <alignment horizontal="center"/>
      <protection locked="0"/>
    </xf>
    <xf numFmtId="167" fontId="13" fillId="7" borderId="3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2" fillId="5" borderId="25" xfId="0" applyNumberFormat="1" applyFont="1" applyFill="1" applyBorder="1" applyAlignment="1" applyProtection="1">
      <alignment horizontal="center"/>
      <protection locked="0"/>
    </xf>
    <xf numFmtId="165" fontId="12" fillId="5" borderId="19" xfId="0" applyNumberFormat="1" applyFont="1" applyFill="1" applyBorder="1" applyAlignment="1" applyProtection="1">
      <alignment horizontal="center"/>
      <protection locked="0"/>
    </xf>
    <xf numFmtId="166" fontId="13" fillId="6" borderId="25" xfId="0" applyNumberFormat="1" applyFont="1" applyFill="1" applyBorder="1" applyAlignment="1" applyProtection="1">
      <alignment horizontal="center"/>
      <protection locked="0"/>
    </xf>
    <xf numFmtId="166" fontId="13" fillId="6" borderId="19" xfId="0" applyNumberFormat="1" applyFont="1" applyFill="1" applyBorder="1" applyAlignment="1" applyProtection="1">
      <alignment horizontal="center"/>
      <protection locked="0"/>
    </xf>
    <xf numFmtId="167" fontId="13" fillId="7" borderId="27" xfId="0" applyNumberFormat="1" applyFont="1" applyFill="1" applyBorder="1" applyAlignment="1" applyProtection="1">
      <alignment horizontal="center"/>
      <protection locked="0"/>
    </xf>
    <xf numFmtId="167" fontId="13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4" borderId="41" xfId="0" applyFill="1" applyBorder="1" applyAlignment="1" applyProtection="1">
      <alignment horizontal="left"/>
      <protection locked="0"/>
    </xf>
    <xf numFmtId="0" fontId="0" fillId="4" borderId="44" xfId="0" applyFill="1" applyBorder="1" applyAlignment="1" applyProtection="1">
      <alignment horizontal="left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6" fontId="24" fillId="0" borderId="41" xfId="0" applyNumberFormat="1" applyFont="1" applyBorder="1" applyAlignment="1">
      <alignment horizontal="center"/>
    </xf>
    <xf numFmtId="6" fontId="24" fillId="0" borderId="4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trustnet.com/Currencies/CurrencyMatri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8"/>
  <sheetViews>
    <sheetView tabSelected="1" zoomScaleNormal="100" workbookViewId="0">
      <selection activeCell="L11" sqref="L11:M11"/>
    </sheetView>
  </sheetViews>
  <sheetFormatPr defaultRowHeight="15" x14ac:dyDescent="0.25"/>
  <cols>
    <col min="1" max="1" width="3.140625" customWidth="1"/>
    <col min="2" max="2" width="16.85546875" customWidth="1"/>
    <col min="3" max="3" width="9.7109375" customWidth="1"/>
    <col min="4" max="4" width="9.5703125" customWidth="1"/>
    <col min="5" max="5" width="20.7109375" customWidth="1"/>
    <col min="6" max="6" width="14.140625" customWidth="1"/>
    <col min="7" max="12" width="10.7109375" customWidth="1"/>
    <col min="13" max="13" width="50.42578125" customWidth="1"/>
    <col min="14" max="14" width="7.28515625" customWidth="1"/>
    <col min="15" max="15" width="9" customWidth="1"/>
    <col min="16" max="16" width="17.7109375" customWidth="1"/>
  </cols>
  <sheetData>
    <row r="1" spans="2:15" ht="15.75" thickBot="1" x14ac:dyDescent="0.3"/>
    <row r="2" spans="2:15" ht="17.25" customHeight="1" x14ac:dyDescent="0.25">
      <c r="B2" s="251" t="s">
        <v>246</v>
      </c>
      <c r="C2" s="235" t="s">
        <v>18</v>
      </c>
      <c r="D2" s="254"/>
      <c r="E2" s="255" t="s">
        <v>247</v>
      </c>
      <c r="F2" s="235" t="s">
        <v>19</v>
      </c>
      <c r="G2" s="236"/>
      <c r="H2" s="254" t="s">
        <v>22</v>
      </c>
      <c r="I2" s="254"/>
      <c r="J2" s="235" t="s">
        <v>23</v>
      </c>
      <c r="K2" s="236"/>
      <c r="L2" s="237" t="s">
        <v>24</v>
      </c>
      <c r="M2" s="238"/>
      <c r="N2" s="250" t="s">
        <v>298</v>
      </c>
      <c r="O2" s="241" t="s">
        <v>25</v>
      </c>
    </row>
    <row r="3" spans="2:15" ht="26.25" customHeight="1" thickBot="1" x14ac:dyDescent="0.3">
      <c r="B3" s="252"/>
      <c r="C3" s="3">
        <v>1</v>
      </c>
      <c r="D3" s="211">
        <v>2</v>
      </c>
      <c r="E3" s="256"/>
      <c r="F3" s="118" t="s">
        <v>20</v>
      </c>
      <c r="G3" s="119" t="s">
        <v>21</v>
      </c>
      <c r="H3" s="116" t="s">
        <v>20</v>
      </c>
      <c r="I3" s="116" t="s">
        <v>21</v>
      </c>
      <c r="J3" s="118" t="s">
        <v>20</v>
      </c>
      <c r="K3" s="119" t="s">
        <v>21</v>
      </c>
      <c r="L3" s="239"/>
      <c r="M3" s="240"/>
      <c r="N3" s="242"/>
      <c r="O3" s="242"/>
    </row>
    <row r="4" spans="2:15" ht="45" customHeight="1" x14ac:dyDescent="0.25">
      <c r="B4" s="25" t="s">
        <v>0</v>
      </c>
      <c r="C4" s="31" t="s">
        <v>30</v>
      </c>
      <c r="D4" s="32" t="s">
        <v>30</v>
      </c>
      <c r="E4" s="115" t="s">
        <v>26</v>
      </c>
      <c r="F4" s="38">
        <v>60</v>
      </c>
      <c r="G4" s="39">
        <v>60</v>
      </c>
      <c r="H4" s="117" t="s">
        <v>238</v>
      </c>
      <c r="I4" s="122">
        <v>7</v>
      </c>
      <c r="J4" s="38">
        <v>60</v>
      </c>
      <c r="K4" s="39">
        <v>60</v>
      </c>
      <c r="L4" s="243" t="s">
        <v>304</v>
      </c>
      <c r="M4" s="243"/>
      <c r="N4" s="21" t="s">
        <v>33</v>
      </c>
      <c r="O4" s="162" t="s">
        <v>32</v>
      </c>
    </row>
    <row r="5" spans="2:15" ht="22.5" customHeight="1" x14ac:dyDescent="0.25">
      <c r="B5" s="26" t="s">
        <v>1</v>
      </c>
      <c r="C5" s="33" t="s">
        <v>30</v>
      </c>
      <c r="D5" s="214" t="s">
        <v>30</v>
      </c>
      <c r="E5" s="223" t="s">
        <v>325</v>
      </c>
      <c r="F5" s="18" t="s">
        <v>202</v>
      </c>
      <c r="G5" s="16" t="s">
        <v>202</v>
      </c>
      <c r="H5" s="18" t="s">
        <v>202</v>
      </c>
      <c r="I5" s="16" t="s">
        <v>202</v>
      </c>
      <c r="J5" s="8" t="s">
        <v>238</v>
      </c>
      <c r="K5" s="9" t="s">
        <v>238</v>
      </c>
      <c r="L5" s="234" t="s">
        <v>262</v>
      </c>
      <c r="M5" s="234"/>
      <c r="N5" s="22" t="s">
        <v>33</v>
      </c>
      <c r="O5" s="163" t="s">
        <v>32</v>
      </c>
    </row>
    <row r="6" spans="2:15" ht="141.75" customHeight="1" x14ac:dyDescent="0.25">
      <c r="B6" s="26" t="s">
        <v>2</v>
      </c>
      <c r="C6" s="33" t="s">
        <v>30</v>
      </c>
      <c r="D6" s="214" t="s">
        <v>30</v>
      </c>
      <c r="E6" s="17" t="s">
        <v>26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44" t="s">
        <v>327</v>
      </c>
      <c r="M6" s="244"/>
      <c r="N6" s="22" t="s">
        <v>33</v>
      </c>
      <c r="O6" s="163" t="s">
        <v>32</v>
      </c>
    </row>
    <row r="7" spans="2:15" ht="22.5" customHeight="1" x14ac:dyDescent="0.25">
      <c r="B7" s="26" t="s">
        <v>53</v>
      </c>
      <c r="C7" s="33" t="s">
        <v>30</v>
      </c>
      <c r="D7" s="112" t="s">
        <v>34</v>
      </c>
      <c r="E7" s="17" t="s">
        <v>29</v>
      </c>
      <c r="F7" s="8" t="s">
        <v>238</v>
      </c>
      <c r="G7" s="9" t="s">
        <v>238</v>
      </c>
      <c r="H7" s="10" t="s">
        <v>238</v>
      </c>
      <c r="I7" s="11" t="s">
        <v>238</v>
      </c>
      <c r="J7" s="8" t="s">
        <v>238</v>
      </c>
      <c r="K7" s="9" t="s">
        <v>238</v>
      </c>
      <c r="L7" s="234"/>
      <c r="M7" s="234"/>
      <c r="N7" s="5" t="s">
        <v>210</v>
      </c>
      <c r="O7" s="163" t="s">
        <v>32</v>
      </c>
    </row>
    <row r="8" spans="2:15" ht="43.5" customHeight="1" x14ac:dyDescent="0.25">
      <c r="B8" s="26" t="s">
        <v>3</v>
      </c>
      <c r="C8" s="33" t="s">
        <v>30</v>
      </c>
      <c r="D8" s="212" t="s">
        <v>30</v>
      </c>
      <c r="E8" s="17" t="s">
        <v>26</v>
      </c>
      <c r="F8" s="215">
        <v>63.2</v>
      </c>
      <c r="G8" s="216">
        <v>63.2</v>
      </c>
      <c r="H8" s="217">
        <v>63.2</v>
      </c>
      <c r="I8" s="218">
        <v>63.2</v>
      </c>
      <c r="J8" s="219">
        <v>63.2</v>
      </c>
      <c r="K8" s="220">
        <v>63.2</v>
      </c>
      <c r="L8" s="234"/>
      <c r="M8" s="234"/>
      <c r="N8" s="22" t="s">
        <v>33</v>
      </c>
      <c r="O8" s="163" t="s">
        <v>32</v>
      </c>
    </row>
    <row r="9" spans="2:15" ht="42.75" customHeight="1" x14ac:dyDescent="0.25">
      <c r="B9" s="26" t="s">
        <v>4</v>
      </c>
      <c r="C9" s="94"/>
      <c r="D9" s="34" t="s">
        <v>30</v>
      </c>
      <c r="E9" s="17" t="s">
        <v>26</v>
      </c>
      <c r="F9" s="12">
        <v>45</v>
      </c>
      <c r="G9" s="13">
        <v>45</v>
      </c>
      <c r="H9" s="6">
        <v>30</v>
      </c>
      <c r="I9" s="7">
        <v>30</v>
      </c>
      <c r="J9" s="113" t="s">
        <v>27</v>
      </c>
      <c r="K9" s="14" t="s">
        <v>27</v>
      </c>
      <c r="L9" s="234" t="s">
        <v>251</v>
      </c>
      <c r="M9" s="234"/>
      <c r="N9" s="95" t="s">
        <v>32</v>
      </c>
      <c r="O9" s="163" t="s">
        <v>32</v>
      </c>
    </row>
    <row r="10" spans="2:15" ht="32.25" customHeight="1" x14ac:dyDescent="0.25">
      <c r="B10" s="26" t="s">
        <v>5</v>
      </c>
      <c r="C10" s="33" t="s">
        <v>30</v>
      </c>
      <c r="D10" s="34" t="s">
        <v>30</v>
      </c>
      <c r="E10" s="17" t="s">
        <v>26</v>
      </c>
      <c r="F10" s="120" t="s">
        <v>28</v>
      </c>
      <c r="G10" s="16">
        <v>8</v>
      </c>
      <c r="H10" s="10" t="s">
        <v>238</v>
      </c>
      <c r="I10" s="15">
        <v>11</v>
      </c>
      <c r="J10" s="40" t="s">
        <v>238</v>
      </c>
      <c r="K10" s="16">
        <v>11</v>
      </c>
      <c r="L10" s="245" t="s">
        <v>305</v>
      </c>
      <c r="M10" s="234"/>
      <c r="N10" s="22" t="s">
        <v>33</v>
      </c>
      <c r="O10" s="163" t="s">
        <v>32</v>
      </c>
    </row>
    <row r="11" spans="2:15" ht="71.25" customHeight="1" x14ac:dyDescent="0.25">
      <c r="B11" s="26" t="s">
        <v>6</v>
      </c>
      <c r="C11" s="33" t="s">
        <v>30</v>
      </c>
      <c r="D11" s="34" t="s">
        <v>30</v>
      </c>
      <c r="E11" s="128" t="s">
        <v>242</v>
      </c>
      <c r="F11" s="8" t="s">
        <v>238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234" t="s">
        <v>401</v>
      </c>
      <c r="M11" s="234"/>
      <c r="N11" s="22" t="s">
        <v>33</v>
      </c>
      <c r="O11" s="163" t="s">
        <v>33</v>
      </c>
    </row>
    <row r="12" spans="2:15" ht="22.5" customHeight="1" x14ac:dyDescent="0.25">
      <c r="B12" s="26" t="s">
        <v>7</v>
      </c>
      <c r="C12" s="33" t="s">
        <v>30</v>
      </c>
      <c r="D12" s="112" t="s">
        <v>34</v>
      </c>
      <c r="E12" s="17" t="s">
        <v>29</v>
      </c>
      <c r="F12" s="8" t="s">
        <v>238</v>
      </c>
      <c r="G12" s="9" t="s">
        <v>238</v>
      </c>
      <c r="H12" s="10" t="s">
        <v>238</v>
      </c>
      <c r="I12" s="11" t="s">
        <v>238</v>
      </c>
      <c r="J12" s="8" t="s">
        <v>238</v>
      </c>
      <c r="K12" s="9" t="s">
        <v>238</v>
      </c>
      <c r="L12" s="234"/>
      <c r="M12" s="234"/>
      <c r="N12" s="5" t="s">
        <v>210</v>
      </c>
      <c r="O12" s="163" t="s">
        <v>32</v>
      </c>
    </row>
    <row r="13" spans="2:15" ht="43.5" customHeight="1" x14ac:dyDescent="0.25">
      <c r="B13" s="26" t="s">
        <v>8</v>
      </c>
      <c r="C13" s="33" t="s">
        <v>30</v>
      </c>
      <c r="D13" s="199" t="s">
        <v>323</v>
      </c>
      <c r="E13" s="17" t="s">
        <v>29</v>
      </c>
      <c r="F13" s="8">
        <v>25</v>
      </c>
      <c r="G13" s="28">
        <v>25</v>
      </c>
      <c r="H13" s="10">
        <v>25</v>
      </c>
      <c r="I13" s="11">
        <v>25</v>
      </c>
      <c r="J13" s="40">
        <v>25</v>
      </c>
      <c r="K13" s="9">
        <v>25</v>
      </c>
      <c r="L13" s="253" t="s">
        <v>303</v>
      </c>
      <c r="M13" s="234"/>
      <c r="N13" s="22" t="s">
        <v>33</v>
      </c>
      <c r="O13" s="163" t="s">
        <v>32</v>
      </c>
    </row>
    <row r="14" spans="2:15" ht="36.75" customHeight="1" x14ac:dyDescent="0.25">
      <c r="B14" s="26" t="s">
        <v>9</v>
      </c>
      <c r="C14" s="33" t="s">
        <v>30</v>
      </c>
      <c r="D14" s="34" t="s">
        <v>30</v>
      </c>
      <c r="E14" s="17" t="s">
        <v>26</v>
      </c>
      <c r="F14" s="12">
        <v>60</v>
      </c>
      <c r="G14" s="16">
        <v>30</v>
      </c>
      <c r="H14" s="10" t="s">
        <v>238</v>
      </c>
      <c r="I14" s="11" t="s">
        <v>238</v>
      </c>
      <c r="J14" s="8" t="s">
        <v>238</v>
      </c>
      <c r="K14" s="9" t="s">
        <v>238</v>
      </c>
      <c r="L14" s="234" t="s">
        <v>239</v>
      </c>
      <c r="M14" s="234"/>
      <c r="N14" s="22" t="s">
        <v>33</v>
      </c>
      <c r="O14" s="163" t="s">
        <v>32</v>
      </c>
    </row>
    <row r="15" spans="2:15" ht="22.5" customHeight="1" x14ac:dyDescent="0.25">
      <c r="B15" s="26" t="s">
        <v>10</v>
      </c>
      <c r="C15" s="94"/>
      <c r="D15" s="212" t="s">
        <v>30</v>
      </c>
      <c r="E15" s="17" t="s">
        <v>26</v>
      </c>
      <c r="F15" s="12">
        <v>33</v>
      </c>
      <c r="G15" s="13">
        <v>33</v>
      </c>
      <c r="H15" s="10" t="s">
        <v>238</v>
      </c>
      <c r="I15" s="11" t="s">
        <v>238</v>
      </c>
      <c r="J15" s="8">
        <v>33</v>
      </c>
      <c r="K15" s="9">
        <v>33</v>
      </c>
      <c r="L15" s="234" t="s">
        <v>35</v>
      </c>
      <c r="M15" s="234"/>
      <c r="N15" s="95" t="s">
        <v>32</v>
      </c>
      <c r="O15" s="163" t="s">
        <v>32</v>
      </c>
    </row>
    <row r="16" spans="2:15" ht="74.25" customHeight="1" x14ac:dyDescent="0.25">
      <c r="B16" s="26" t="s">
        <v>11</v>
      </c>
      <c r="C16" s="33" t="s">
        <v>30</v>
      </c>
      <c r="D16" s="213" t="s">
        <v>306</v>
      </c>
      <c r="E16" s="17" t="s">
        <v>26</v>
      </c>
      <c r="F16" s="166" t="s">
        <v>202</v>
      </c>
      <c r="G16" s="169" t="s">
        <v>202</v>
      </c>
      <c r="H16" s="168" t="s">
        <v>202</v>
      </c>
      <c r="I16" s="14" t="s">
        <v>202</v>
      </c>
      <c r="J16" s="209">
        <v>16.2</v>
      </c>
      <c r="K16" s="208">
        <v>16.2</v>
      </c>
      <c r="L16" s="234" t="s">
        <v>297</v>
      </c>
      <c r="M16" s="234"/>
      <c r="N16" s="22" t="s">
        <v>33</v>
      </c>
      <c r="O16" s="163" t="s">
        <v>32</v>
      </c>
    </row>
    <row r="17" spans="2:15" ht="22.5" customHeight="1" x14ac:dyDescent="0.25">
      <c r="B17" s="26" t="s">
        <v>12</v>
      </c>
      <c r="C17" s="33" t="s">
        <v>30</v>
      </c>
      <c r="D17" s="112" t="s">
        <v>34</v>
      </c>
      <c r="E17" s="17" t="s">
        <v>29</v>
      </c>
      <c r="F17" s="12">
        <v>10</v>
      </c>
      <c r="G17" s="13">
        <v>10</v>
      </c>
      <c r="H17" s="6">
        <v>10</v>
      </c>
      <c r="I17" s="7">
        <v>10</v>
      </c>
      <c r="J17" s="18">
        <v>10</v>
      </c>
      <c r="K17" s="16">
        <v>10</v>
      </c>
      <c r="L17" s="234"/>
      <c r="M17" s="234"/>
      <c r="N17" s="5" t="s">
        <v>210</v>
      </c>
      <c r="O17" s="163" t="s">
        <v>32</v>
      </c>
    </row>
    <row r="18" spans="2:15" ht="22.5" customHeight="1" x14ac:dyDescent="0.25">
      <c r="B18" s="26" t="s">
        <v>13</v>
      </c>
      <c r="C18" s="33" t="s">
        <v>30</v>
      </c>
      <c r="D18" s="34" t="s">
        <v>30</v>
      </c>
      <c r="E18" s="17" t="s">
        <v>26</v>
      </c>
      <c r="F18" s="8">
        <v>55</v>
      </c>
      <c r="G18" s="9">
        <v>55</v>
      </c>
      <c r="H18" s="10" t="s">
        <v>238</v>
      </c>
      <c r="I18" s="11" t="s">
        <v>238</v>
      </c>
      <c r="J18" s="10" t="s">
        <v>238</v>
      </c>
      <c r="K18" s="11" t="s">
        <v>238</v>
      </c>
      <c r="L18" s="234" t="s">
        <v>261</v>
      </c>
      <c r="M18" s="234"/>
      <c r="N18" s="22" t="s">
        <v>33</v>
      </c>
      <c r="O18" s="163" t="s">
        <v>32</v>
      </c>
    </row>
    <row r="19" spans="2:15" ht="22.5" customHeight="1" x14ac:dyDescent="0.25">
      <c r="B19" s="26" t="s">
        <v>14</v>
      </c>
      <c r="C19" s="33" t="s">
        <v>30</v>
      </c>
      <c r="D19" s="112" t="s">
        <v>34</v>
      </c>
      <c r="E19" s="17" t="s">
        <v>26</v>
      </c>
      <c r="F19" s="12"/>
      <c r="G19" s="13"/>
      <c r="H19" s="10"/>
      <c r="I19" s="11"/>
      <c r="J19" s="18"/>
      <c r="K19" s="16"/>
      <c r="L19" s="234"/>
      <c r="M19" s="234"/>
      <c r="N19" s="5" t="s">
        <v>210</v>
      </c>
      <c r="O19" s="163" t="s">
        <v>32</v>
      </c>
    </row>
    <row r="20" spans="2:15" ht="22.5" customHeight="1" x14ac:dyDescent="0.25">
      <c r="B20" s="26" t="s">
        <v>15</v>
      </c>
      <c r="C20" s="33" t="s">
        <v>30</v>
      </c>
      <c r="D20" s="212" t="s">
        <v>30</v>
      </c>
      <c r="E20" s="17" t="s">
        <v>26</v>
      </c>
      <c r="F20" s="12">
        <v>85</v>
      </c>
      <c r="G20" s="13">
        <v>85</v>
      </c>
      <c r="H20" s="6">
        <v>85</v>
      </c>
      <c r="I20" s="7">
        <v>85</v>
      </c>
      <c r="J20" s="18">
        <v>85</v>
      </c>
      <c r="K20" s="16">
        <v>85</v>
      </c>
      <c r="L20" s="234" t="s">
        <v>31</v>
      </c>
      <c r="M20" s="234"/>
      <c r="N20" s="22" t="s">
        <v>33</v>
      </c>
      <c r="O20" s="163" t="s">
        <v>32</v>
      </c>
    </row>
    <row r="21" spans="2:15" ht="22.5" customHeight="1" x14ac:dyDescent="0.25">
      <c r="B21" s="26" t="s">
        <v>16</v>
      </c>
      <c r="C21" s="94"/>
      <c r="D21" s="212" t="s">
        <v>30</v>
      </c>
      <c r="E21" s="17" t="s">
        <v>26</v>
      </c>
      <c r="F21" s="132">
        <v>37.5</v>
      </c>
      <c r="G21" s="133">
        <v>37.5</v>
      </c>
      <c r="H21" s="10" t="s">
        <v>238</v>
      </c>
      <c r="I21" s="134">
        <v>37.5</v>
      </c>
      <c r="J21" s="248" t="s">
        <v>252</v>
      </c>
      <c r="K21" s="249"/>
      <c r="L21" s="245" t="s">
        <v>365</v>
      </c>
      <c r="M21" s="245"/>
      <c r="N21" s="95" t="s">
        <v>32</v>
      </c>
      <c r="O21" s="163" t="s">
        <v>32</v>
      </c>
    </row>
    <row r="22" spans="2:15" ht="22.5" customHeight="1" x14ac:dyDescent="0.25">
      <c r="B22" s="26" t="s">
        <v>17</v>
      </c>
      <c r="C22" s="33" t="s">
        <v>30</v>
      </c>
      <c r="D22" s="34" t="s">
        <v>30</v>
      </c>
      <c r="E22" s="17" t="s">
        <v>26</v>
      </c>
      <c r="F22" s="12">
        <v>200</v>
      </c>
      <c r="G22" s="16">
        <v>200</v>
      </c>
      <c r="H22" s="6">
        <v>400</v>
      </c>
      <c r="I22" s="15">
        <v>300</v>
      </c>
      <c r="J22" s="8" t="s">
        <v>238</v>
      </c>
      <c r="K22" s="9" t="s">
        <v>238</v>
      </c>
      <c r="L22" s="246" t="s">
        <v>294</v>
      </c>
      <c r="M22" s="247"/>
      <c r="N22" s="123" t="s">
        <v>33</v>
      </c>
      <c r="O22" s="164" t="s">
        <v>32</v>
      </c>
    </row>
    <row r="23" spans="2:15" ht="22.5" customHeight="1" thickBot="1" x14ac:dyDescent="0.3">
      <c r="B23" s="27" t="s">
        <v>241</v>
      </c>
      <c r="C23" s="35" t="s">
        <v>30</v>
      </c>
      <c r="D23" s="114" t="s">
        <v>34</v>
      </c>
      <c r="E23" s="127" t="s">
        <v>29</v>
      </c>
      <c r="F23" s="58"/>
      <c r="G23" s="121"/>
      <c r="H23" s="125"/>
      <c r="I23" s="126"/>
      <c r="J23" s="58"/>
      <c r="K23" s="121"/>
      <c r="L23" s="231"/>
      <c r="M23" s="231"/>
      <c r="N23" s="124" t="s">
        <v>210</v>
      </c>
      <c r="O23" s="165"/>
    </row>
    <row r="24" spans="2:15" ht="33.75" customHeight="1" x14ac:dyDescent="0.25">
      <c r="E24" s="19"/>
    </row>
    <row r="25" spans="2:15" ht="15.75" x14ac:dyDescent="0.25">
      <c r="B25" s="105" t="s">
        <v>223</v>
      </c>
      <c r="C25" s="106"/>
      <c r="D25" s="106"/>
      <c r="E25" s="107"/>
      <c r="F25" s="20"/>
      <c r="G25" s="24"/>
      <c r="H25" s="24"/>
      <c r="K25" s="24"/>
    </row>
    <row r="26" spans="2:15" ht="15.75" customHeight="1" x14ac:dyDescent="0.25">
      <c r="B26" s="23" t="s">
        <v>225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25">
      <c r="B27" s="30" t="s">
        <v>329</v>
      </c>
      <c r="C27" s="201">
        <v>52.8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25">
      <c r="B28" s="30" t="s">
        <v>39</v>
      </c>
      <c r="C28" s="201">
        <v>9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25">
      <c r="B29" s="29" t="s">
        <v>213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25">
      <c r="B30" s="97" t="s">
        <v>328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25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25">
      <c r="B32" s="108" t="s">
        <v>224</v>
      </c>
      <c r="C32" s="109"/>
      <c r="D32" s="109"/>
      <c r="E32" s="109"/>
      <c r="F32" s="24"/>
      <c r="G32" s="24"/>
      <c r="H32" s="24"/>
      <c r="I32" s="24"/>
      <c r="K32" s="24"/>
    </row>
    <row r="33" spans="2:14" ht="15.75" customHeight="1" x14ac:dyDescent="0.25">
      <c r="B33" s="23" t="s">
        <v>226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25">
      <c r="B34" s="30" t="s">
        <v>231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25">
      <c r="B35" s="29" t="s">
        <v>214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25">
      <c r="B36" s="30" t="s">
        <v>286</v>
      </c>
      <c r="C36" s="24"/>
      <c r="D36" s="24"/>
      <c r="E36" s="24"/>
    </row>
    <row r="37" spans="2:14" ht="15.75" customHeight="1" x14ac:dyDescent="0.25">
      <c r="B37" s="24" t="s">
        <v>211</v>
      </c>
      <c r="C37" s="24"/>
      <c r="D37" s="24"/>
      <c r="E37" s="24"/>
    </row>
    <row r="38" spans="2:14" ht="15.75" customHeight="1" x14ac:dyDescent="0.25">
      <c r="B38" s="24"/>
      <c r="C38" s="24"/>
      <c r="D38" s="24"/>
      <c r="E38" s="24"/>
    </row>
    <row r="39" spans="2:14" ht="15.75" customHeight="1" x14ac:dyDescent="0.25">
      <c r="B39" s="23" t="s">
        <v>212</v>
      </c>
      <c r="C39" s="24"/>
      <c r="D39" s="24"/>
      <c r="E39" s="24"/>
    </row>
    <row r="40" spans="2:14" ht="15.75" customHeight="1" x14ac:dyDescent="0.25">
      <c r="B40" s="207" t="s">
        <v>364</v>
      </c>
      <c r="C40" s="24"/>
      <c r="D40" s="24"/>
      <c r="E40" s="24"/>
    </row>
    <row r="41" spans="2:14" ht="15.75" customHeight="1" x14ac:dyDescent="0.25">
      <c r="B41" s="30" t="s">
        <v>215</v>
      </c>
      <c r="C41" s="24"/>
      <c r="D41" s="24"/>
      <c r="E41" s="24"/>
    </row>
    <row r="42" spans="2:14" ht="15.75" customHeight="1" x14ac:dyDescent="0.25">
      <c r="B42" s="30" t="s">
        <v>233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25">
      <c r="B43" s="30"/>
      <c r="C43" s="24"/>
      <c r="D43" s="24"/>
      <c r="E43" s="24"/>
    </row>
    <row r="44" spans="2:14" ht="15.75" customHeight="1" x14ac:dyDescent="0.25">
      <c r="B44" s="23" t="s">
        <v>216</v>
      </c>
      <c r="C44" s="24"/>
      <c r="D44" s="24"/>
      <c r="E44" s="24"/>
    </row>
    <row r="45" spans="2:14" ht="15.75" customHeight="1" x14ac:dyDescent="0.25">
      <c r="C45" s="24"/>
      <c r="D45" s="24"/>
      <c r="E45" s="24"/>
    </row>
    <row r="46" spans="2:14" ht="15.75" customHeight="1" x14ac:dyDescent="0.25">
      <c r="B46" s="23" t="s">
        <v>217</v>
      </c>
      <c r="C46" s="24"/>
      <c r="D46" s="24"/>
      <c r="E46" s="24"/>
    </row>
    <row r="47" spans="2:14" ht="15.75" customHeight="1" x14ac:dyDescent="0.25">
      <c r="B47" s="23" t="s">
        <v>218</v>
      </c>
      <c r="C47" s="24"/>
      <c r="D47" s="24"/>
      <c r="E47" s="24"/>
    </row>
    <row r="48" spans="2:14" ht="15.75" x14ac:dyDescent="0.25">
      <c r="B48" s="24" t="s">
        <v>219</v>
      </c>
      <c r="C48" s="24"/>
      <c r="D48" s="96">
        <v>36</v>
      </c>
      <c r="E48" s="24"/>
    </row>
    <row r="49" spans="2:15" ht="15.75" x14ac:dyDescent="0.25">
      <c r="B49" s="24" t="s">
        <v>220</v>
      </c>
      <c r="C49" s="24"/>
      <c r="D49" s="24" t="s">
        <v>221</v>
      </c>
      <c r="E49" s="24"/>
    </row>
    <row r="50" spans="2:15" ht="15.75" x14ac:dyDescent="0.25">
      <c r="B50" s="24" t="s">
        <v>222</v>
      </c>
      <c r="C50" s="24"/>
      <c r="D50" s="148" t="s">
        <v>332</v>
      </c>
      <c r="E50" s="24"/>
    </row>
    <row r="51" spans="2:15" ht="15.75" x14ac:dyDescent="0.25">
      <c r="B51" s="202" t="s">
        <v>361</v>
      </c>
      <c r="C51" s="24"/>
      <c r="D51" s="24"/>
      <c r="E51" s="24"/>
    </row>
    <row r="52" spans="2:15" ht="9" customHeight="1" x14ac:dyDescent="0.25">
      <c r="B52" s="30"/>
      <c r="C52" s="24"/>
      <c r="D52" s="24"/>
      <c r="E52" s="24"/>
    </row>
    <row r="53" spans="2:15" ht="15.75" customHeight="1" x14ac:dyDescent="0.25">
      <c r="B53" s="23" t="s">
        <v>227</v>
      </c>
      <c r="C53" s="24"/>
      <c r="D53" s="24"/>
      <c r="E53" s="24"/>
    </row>
    <row r="54" spans="2:15" ht="15.75" customHeight="1" x14ac:dyDescent="0.25">
      <c r="B54" s="30" t="s">
        <v>356</v>
      </c>
      <c r="C54" s="24"/>
      <c r="D54" s="24"/>
      <c r="E54" s="24"/>
    </row>
    <row r="55" spans="2:15" ht="15.75" customHeight="1" x14ac:dyDescent="0.25">
      <c r="B55" s="30" t="s">
        <v>357</v>
      </c>
      <c r="C55" s="24"/>
      <c r="D55" s="24"/>
      <c r="E55" s="24"/>
    </row>
    <row r="56" spans="2:15" ht="15.75" customHeight="1" x14ac:dyDescent="0.25">
      <c r="B56" s="30" t="s">
        <v>358</v>
      </c>
      <c r="C56" s="24"/>
      <c r="D56" s="24"/>
      <c r="E56" s="24"/>
    </row>
    <row r="57" spans="2:15" ht="9.75" customHeight="1" x14ac:dyDescent="0.25">
      <c r="B57" s="30"/>
      <c r="C57" s="24"/>
      <c r="D57" s="24"/>
      <c r="E57" s="24"/>
    </row>
    <row r="58" spans="2:15" ht="15.75" customHeight="1" x14ac:dyDescent="0.25">
      <c r="B58" s="110" t="s">
        <v>229</v>
      </c>
      <c r="C58" s="107"/>
      <c r="D58" s="24"/>
      <c r="E58" s="204" t="s">
        <v>230</v>
      </c>
      <c r="F58" s="205" t="s">
        <v>228</v>
      </c>
      <c r="G58" s="232" t="s">
        <v>359</v>
      </c>
      <c r="H58" s="232"/>
      <c r="I58" s="203">
        <v>105.6</v>
      </c>
      <c r="J58" s="104"/>
      <c r="K58" s="103"/>
    </row>
    <row r="59" spans="2:15" ht="15.75" customHeight="1" x14ac:dyDescent="0.25">
      <c r="B59" s="30"/>
      <c r="C59" s="24"/>
      <c r="D59" s="24"/>
      <c r="E59" s="24"/>
    </row>
    <row r="60" spans="2:15" ht="15.75" customHeight="1" x14ac:dyDescent="0.25">
      <c r="B60" s="111" t="s">
        <v>232</v>
      </c>
      <c r="C60" s="109"/>
      <c r="D60" s="24"/>
      <c r="E60" s="233" t="s">
        <v>362</v>
      </c>
      <c r="F60" s="233"/>
      <c r="G60" s="233"/>
      <c r="H60" s="233"/>
      <c r="I60" s="233"/>
      <c r="J60" s="233"/>
      <c r="K60" s="233"/>
      <c r="L60" s="233"/>
      <c r="M60" s="233"/>
      <c r="N60" s="233"/>
      <c r="O60" s="233"/>
    </row>
    <row r="61" spans="2:15" ht="15.75" customHeight="1" x14ac:dyDescent="0.25">
      <c r="B61" s="30"/>
      <c r="C61" s="24"/>
      <c r="D61" s="24"/>
      <c r="E61" s="24"/>
    </row>
    <row r="62" spans="2:15" ht="15.75" customHeight="1" x14ac:dyDescent="0.25">
      <c r="B62" s="30" t="s">
        <v>234</v>
      </c>
      <c r="C62" s="24"/>
      <c r="D62" s="24"/>
      <c r="E62" s="206" t="s">
        <v>360</v>
      </c>
    </row>
    <row r="63" spans="2:15" ht="9" customHeight="1" x14ac:dyDescent="0.25">
      <c r="B63" s="30"/>
      <c r="C63" s="24"/>
      <c r="D63" s="24"/>
      <c r="E63" s="24"/>
    </row>
    <row r="64" spans="2:15" ht="15.75" customHeight="1" x14ac:dyDescent="0.25">
      <c r="B64" s="23" t="s">
        <v>235</v>
      </c>
      <c r="C64" s="24"/>
      <c r="D64" s="24"/>
      <c r="E64" s="24"/>
    </row>
    <row r="65" spans="2:5" ht="15.75" customHeight="1" x14ac:dyDescent="0.25">
      <c r="B65" s="30" t="s">
        <v>236</v>
      </c>
      <c r="C65" s="24"/>
      <c r="D65" s="24"/>
      <c r="E65" s="24"/>
    </row>
    <row r="66" spans="2:5" ht="15.75" customHeight="1" x14ac:dyDescent="0.25">
      <c r="B66" s="207" t="s">
        <v>363</v>
      </c>
      <c r="C66" s="24"/>
      <c r="D66" s="24"/>
      <c r="E66" s="24"/>
    </row>
    <row r="67" spans="2:5" ht="15.75" customHeight="1" x14ac:dyDescent="0.25">
      <c r="B67" s="30"/>
      <c r="C67" s="24"/>
      <c r="D67" s="24"/>
      <c r="E67" s="24"/>
    </row>
    <row r="68" spans="2:5" ht="15.75" customHeight="1" x14ac:dyDescent="0.25">
      <c r="B68" s="30"/>
      <c r="C68" s="24"/>
      <c r="D68" s="24"/>
      <c r="E68" s="24"/>
    </row>
  </sheetData>
  <sheetProtection algorithmName="SHA-512" hashValue="HFTyalmYxMvvNfdENBqNuJwcjLJlDdFwnHGWfAkPgpgvEmBya9E9/awEiCr1Az/xFwYT483OrXVW9PJyY8wGSA==" saltValue="tzGX2sAZJTsZb1K7Qkcf5g==" spinCount="100000" sheet="1" objects="1" scenarios="1"/>
  <mergeCells count="32"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D21"/>
  <sheetViews>
    <sheetView workbookViewId="0">
      <selection activeCell="B20" sqref="B20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8</v>
      </c>
      <c r="B2" s="37"/>
    </row>
    <row r="3" spans="1:4" ht="15" customHeight="1" x14ac:dyDescent="0.35">
      <c r="A3" s="37"/>
      <c r="B3" s="37"/>
    </row>
    <row r="4" spans="1:4" x14ac:dyDescent="0.25">
      <c r="A4" s="49" t="s">
        <v>41</v>
      </c>
    </row>
    <row r="5" spans="1:4" x14ac:dyDescent="0.25">
      <c r="A5" t="s">
        <v>40</v>
      </c>
      <c r="B5" s="51">
        <f>'Summary Chart'!F13</f>
        <v>25</v>
      </c>
    </row>
    <row r="6" spans="1:4" x14ac:dyDescent="0.25">
      <c r="A6" t="s">
        <v>39</v>
      </c>
      <c r="B6" s="51">
        <f>'Summary Chart'!G13</f>
        <v>25</v>
      </c>
      <c r="D6" s="36"/>
    </row>
    <row r="8" spans="1:4" x14ac:dyDescent="0.25">
      <c r="A8" s="49" t="s">
        <v>49</v>
      </c>
    </row>
    <row r="9" spans="1:4" x14ac:dyDescent="0.25">
      <c r="A9" t="s">
        <v>40</v>
      </c>
      <c r="B9" s="51">
        <f>'Summary Chart'!H13</f>
        <v>25</v>
      </c>
    </row>
    <row r="10" spans="1:4" x14ac:dyDescent="0.25">
      <c r="A10" t="s">
        <v>39</v>
      </c>
      <c r="B10" s="51">
        <f>'Summary Chart'!I13</f>
        <v>25</v>
      </c>
    </row>
    <row r="11" spans="1:4" x14ac:dyDescent="0.25">
      <c r="B11" s="36"/>
    </row>
    <row r="12" spans="1:4" x14ac:dyDescent="0.25">
      <c r="A12" s="49" t="s">
        <v>50</v>
      </c>
    </row>
    <row r="13" spans="1:4" x14ac:dyDescent="0.25">
      <c r="A13" t="s">
        <v>40</v>
      </c>
      <c r="B13" s="51">
        <f>'Summary Chart'!J13</f>
        <v>25</v>
      </c>
    </row>
    <row r="14" spans="1:4" x14ac:dyDescent="0.25">
      <c r="A14" t="s">
        <v>39</v>
      </c>
      <c r="B14" s="51">
        <f>'Summary Chart'!K13</f>
        <v>25</v>
      </c>
    </row>
    <row r="15" spans="1:4" x14ac:dyDescent="0.25">
      <c r="B15" s="36"/>
    </row>
    <row r="16" spans="1:4" x14ac:dyDescent="0.25">
      <c r="A16" s="2" t="s">
        <v>259</v>
      </c>
    </row>
    <row r="18" spans="1:1" x14ac:dyDescent="0.25">
      <c r="A18" s="2"/>
    </row>
    <row r="19" spans="1:1" x14ac:dyDescent="0.25">
      <c r="A19" s="2" t="s">
        <v>301</v>
      </c>
    </row>
    <row r="20" spans="1:1" x14ac:dyDescent="0.25">
      <c r="A20" s="2" t="s">
        <v>302</v>
      </c>
    </row>
    <row r="21" spans="1:1" x14ac:dyDescent="0.25">
      <c r="A21" s="167"/>
    </row>
  </sheetData>
  <sheetProtection algorithmName="SHA-512" hashValue="201NglRlxTv1NDHmdClnZOGR0G/2Qu6fnVr4u6uJEDj/HNMvb5a5rpENMGMmqPIi61GU0HHarY1iMJ2Yq51wlw==" saltValue="5LOQXcrfynjQvtgYHPfU9A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F30"/>
  <sheetViews>
    <sheetView workbookViewId="0">
      <selection activeCell="A10" sqref="A10"/>
    </sheetView>
  </sheetViews>
  <sheetFormatPr defaultRowHeight="15" x14ac:dyDescent="0.25"/>
  <cols>
    <col min="1" max="1" width="48.42578125" customWidth="1"/>
    <col min="2" max="3" width="17.7109375" customWidth="1"/>
  </cols>
  <sheetData>
    <row r="2" spans="1:4" ht="23.25" x14ac:dyDescent="0.35">
      <c r="A2" s="37" t="s">
        <v>82</v>
      </c>
      <c r="B2" s="37"/>
    </row>
    <row r="3" spans="1:4" ht="15" customHeight="1" x14ac:dyDescent="0.35">
      <c r="A3" s="37"/>
      <c r="B3" s="37"/>
    </row>
    <row r="4" spans="1:4" x14ac:dyDescent="0.25">
      <c r="A4" s="49" t="s">
        <v>41</v>
      </c>
    </row>
    <row r="5" spans="1:4" x14ac:dyDescent="0.25">
      <c r="A5" t="s">
        <v>40</v>
      </c>
      <c r="B5" s="36">
        <v>60</v>
      </c>
      <c r="C5" s="36"/>
    </row>
    <row r="6" spans="1:4" x14ac:dyDescent="0.25">
      <c r="A6" t="s">
        <v>39</v>
      </c>
      <c r="B6" s="36">
        <v>30</v>
      </c>
      <c r="C6" s="36"/>
      <c r="D6" s="36"/>
    </row>
    <row r="8" spans="1:4" x14ac:dyDescent="0.25">
      <c r="A8" s="49" t="s">
        <v>267</v>
      </c>
      <c r="B8" t="s">
        <v>40</v>
      </c>
      <c r="C8" t="s">
        <v>39</v>
      </c>
    </row>
    <row r="9" spans="1:4" x14ac:dyDescent="0.25">
      <c r="A9" t="s">
        <v>263</v>
      </c>
      <c r="B9" s="36">
        <v>150</v>
      </c>
      <c r="C9" s="36">
        <v>75</v>
      </c>
    </row>
    <row r="10" spans="1:4" x14ac:dyDescent="0.25">
      <c r="A10" t="s">
        <v>264</v>
      </c>
      <c r="B10" s="36">
        <v>210</v>
      </c>
      <c r="C10" s="36">
        <v>105</v>
      </c>
    </row>
    <row r="11" spans="1:4" x14ac:dyDescent="0.25">
      <c r="A11" t="s">
        <v>265</v>
      </c>
      <c r="B11" s="36">
        <v>300</v>
      </c>
      <c r="C11" s="36">
        <v>150</v>
      </c>
    </row>
    <row r="12" spans="1:4" x14ac:dyDescent="0.25">
      <c r="A12" t="s">
        <v>266</v>
      </c>
      <c r="B12" s="36">
        <v>450</v>
      </c>
      <c r="C12" s="36">
        <v>225</v>
      </c>
    </row>
    <row r="13" spans="1:4" ht="15.75" x14ac:dyDescent="0.25">
      <c r="A13" s="44"/>
      <c r="B13" s="36"/>
    </row>
    <row r="14" spans="1:4" x14ac:dyDescent="0.25">
      <c r="A14" s="49" t="s">
        <v>50</v>
      </c>
      <c r="B14" t="s">
        <v>40</v>
      </c>
      <c r="C14" t="s">
        <v>39</v>
      </c>
    </row>
    <row r="15" spans="1:4" x14ac:dyDescent="0.25">
      <c r="A15" t="s">
        <v>93</v>
      </c>
      <c r="B15" s="36">
        <v>180</v>
      </c>
      <c r="C15" s="36">
        <v>90</v>
      </c>
    </row>
    <row r="16" spans="1:4" x14ac:dyDescent="0.25">
      <c r="A16" t="s">
        <v>92</v>
      </c>
      <c r="B16" s="36">
        <v>180</v>
      </c>
      <c r="C16" s="36">
        <v>90</v>
      </c>
    </row>
    <row r="17" spans="1:6" x14ac:dyDescent="0.25">
      <c r="A17" t="s">
        <v>70</v>
      </c>
      <c r="B17" s="36">
        <v>60</v>
      </c>
      <c r="C17" s="36">
        <v>30</v>
      </c>
    </row>
    <row r="18" spans="1:6" x14ac:dyDescent="0.25">
      <c r="A18" t="s">
        <v>84</v>
      </c>
      <c r="B18" s="36">
        <v>120</v>
      </c>
      <c r="C18" s="36">
        <v>60</v>
      </c>
    </row>
    <row r="19" spans="1:6" x14ac:dyDescent="0.25">
      <c r="A19" t="s">
        <v>94</v>
      </c>
      <c r="B19" s="36">
        <v>120</v>
      </c>
      <c r="C19" s="36">
        <v>60</v>
      </c>
    </row>
    <row r="20" spans="1:6" ht="15.75" x14ac:dyDescent="0.25">
      <c r="A20" t="s">
        <v>85</v>
      </c>
      <c r="B20" s="36">
        <v>120</v>
      </c>
      <c r="C20" s="36">
        <v>60</v>
      </c>
      <c r="D20" s="45"/>
      <c r="E20" s="45"/>
      <c r="F20" s="46"/>
    </row>
    <row r="21" spans="1:6" ht="15.75" x14ac:dyDescent="0.25">
      <c r="A21" t="s">
        <v>47</v>
      </c>
      <c r="B21" s="36">
        <v>120</v>
      </c>
      <c r="C21" s="36">
        <v>60</v>
      </c>
      <c r="D21" s="45"/>
      <c r="E21" s="45"/>
      <c r="F21" s="46"/>
    </row>
    <row r="22" spans="1:6" x14ac:dyDescent="0.25">
      <c r="A22" t="s">
        <v>87</v>
      </c>
      <c r="B22" s="36">
        <v>120</v>
      </c>
      <c r="C22" s="36">
        <v>60</v>
      </c>
    </row>
    <row r="23" spans="1:6" ht="15.75" x14ac:dyDescent="0.25">
      <c r="A23" t="s">
        <v>86</v>
      </c>
      <c r="B23" s="36">
        <v>120</v>
      </c>
      <c r="C23" s="36">
        <v>60</v>
      </c>
      <c r="D23" s="45"/>
    </row>
    <row r="24" spans="1:6" x14ac:dyDescent="0.25">
      <c r="A24" t="s">
        <v>88</v>
      </c>
      <c r="B24" s="36">
        <v>90</v>
      </c>
      <c r="C24" s="36">
        <v>90</v>
      </c>
    </row>
    <row r="25" spans="1:6" x14ac:dyDescent="0.25">
      <c r="A25" t="s">
        <v>89</v>
      </c>
      <c r="B25" s="36">
        <v>90</v>
      </c>
      <c r="C25" s="36">
        <v>90</v>
      </c>
    </row>
    <row r="26" spans="1:6" x14ac:dyDescent="0.25">
      <c r="A26" t="s">
        <v>90</v>
      </c>
      <c r="B26" s="36">
        <v>90</v>
      </c>
      <c r="C26" s="36">
        <v>90</v>
      </c>
    </row>
    <row r="27" spans="1:6" x14ac:dyDescent="0.25">
      <c r="A27" t="s">
        <v>91</v>
      </c>
      <c r="B27" s="36">
        <v>90</v>
      </c>
      <c r="C27" s="36">
        <v>90</v>
      </c>
    </row>
    <row r="28" spans="1:6" x14ac:dyDescent="0.25">
      <c r="A28" t="s">
        <v>268</v>
      </c>
      <c r="B28" s="36">
        <v>90</v>
      </c>
      <c r="C28" s="36">
        <v>90</v>
      </c>
    </row>
    <row r="29" spans="1:6" x14ac:dyDescent="0.25">
      <c r="A29" t="s">
        <v>60</v>
      </c>
      <c r="B29" s="36">
        <v>90</v>
      </c>
      <c r="C29" s="36">
        <v>90</v>
      </c>
    </row>
    <row r="30" spans="1:6" x14ac:dyDescent="0.25">
      <c r="A30" s="170" t="s">
        <v>311</v>
      </c>
      <c r="B30" s="171">
        <v>90</v>
      </c>
      <c r="C30" s="171">
        <v>90</v>
      </c>
    </row>
  </sheetData>
  <sheetProtection algorithmName="SHA-512" hashValue="3MUlNBYRvD4/nlRVkqQLYmNmegS65WeipnCOj+T/1/KFQpzvPnFy+222wyN2+2oG006sO4KPA/k13fUDGRQ3mQ==" saltValue="UmdBqqNEb+r9laMxtkGFl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AD5-498E-44F6-99A3-D33444ABB362}">
  <sheetPr codeName="Sheet12"/>
  <dimension ref="A2:L43"/>
  <sheetViews>
    <sheetView workbookViewId="0">
      <selection activeCell="B3" sqref="B3"/>
    </sheetView>
  </sheetViews>
  <sheetFormatPr defaultRowHeight="15" x14ac:dyDescent="0.25"/>
  <cols>
    <col min="1" max="1" width="44.42578125" customWidth="1"/>
    <col min="2" max="9" width="15.28515625" customWidth="1"/>
    <col min="10" max="10" width="18" customWidth="1"/>
    <col min="11" max="11" width="16.140625" bestFit="1" customWidth="1"/>
    <col min="12" max="12" width="11.85546875" customWidth="1"/>
    <col min="13" max="13" width="11.5703125" customWidth="1"/>
    <col min="15" max="16" width="16.140625" bestFit="1" customWidth="1"/>
    <col min="17" max="17" width="9.5703125" bestFit="1" customWidth="1"/>
    <col min="18" max="19" width="11.5703125" bestFit="1" customWidth="1"/>
    <col min="20" max="21" width="11.140625" bestFit="1" customWidth="1"/>
    <col min="22" max="22" width="11.140625" customWidth="1"/>
    <col min="23" max="25" width="11.140625" bestFit="1" customWidth="1"/>
  </cols>
  <sheetData>
    <row r="2" spans="1:9" ht="23.25" x14ac:dyDescent="0.35">
      <c r="A2" s="37" t="s">
        <v>95</v>
      </c>
      <c r="B2" s="37" t="s">
        <v>299</v>
      </c>
    </row>
    <row r="3" spans="1:9" ht="15" customHeight="1" x14ac:dyDescent="0.35">
      <c r="A3" s="37"/>
      <c r="B3" s="29" t="s">
        <v>400</v>
      </c>
    </row>
    <row r="4" spans="1:9" x14ac:dyDescent="0.25">
      <c r="A4" s="49" t="s">
        <v>41</v>
      </c>
    </row>
    <row r="5" spans="1:9" x14ac:dyDescent="0.25">
      <c r="A5" t="s">
        <v>40</v>
      </c>
      <c r="B5" s="36">
        <f>'Summary Chart'!F15</f>
        <v>33</v>
      </c>
      <c r="C5" s="36"/>
    </row>
    <row r="6" spans="1:9" x14ac:dyDescent="0.25">
      <c r="A6" t="s">
        <v>39</v>
      </c>
      <c r="B6" s="36">
        <f>'Summary Chart'!G15</f>
        <v>33</v>
      </c>
      <c r="C6" s="36"/>
      <c r="D6" s="36"/>
    </row>
    <row r="8" spans="1:9" ht="15.75" thickBot="1" x14ac:dyDescent="0.3">
      <c r="A8" s="49" t="s">
        <v>83</v>
      </c>
      <c r="B8" t="s">
        <v>280</v>
      </c>
    </row>
    <row r="9" spans="1:9" ht="15" customHeight="1" x14ac:dyDescent="0.25">
      <c r="A9" s="188"/>
      <c r="B9" s="292" t="s">
        <v>315</v>
      </c>
      <c r="C9" s="293"/>
      <c r="D9" s="255" t="s">
        <v>317</v>
      </c>
      <c r="E9" s="237"/>
      <c r="F9" s="255" t="s">
        <v>319</v>
      </c>
      <c r="G9" s="238"/>
      <c r="H9" s="288" t="s">
        <v>278</v>
      </c>
      <c r="I9" s="289"/>
    </row>
    <row r="10" spans="1:9" ht="15.75" thickBot="1" x14ac:dyDescent="0.3">
      <c r="A10" s="189"/>
      <c r="B10" s="182" t="s">
        <v>316</v>
      </c>
      <c r="C10" s="196">
        <v>4.5</v>
      </c>
      <c r="D10" s="182" t="s">
        <v>318</v>
      </c>
      <c r="E10" s="197">
        <v>4</v>
      </c>
      <c r="F10" s="182" t="s">
        <v>320</v>
      </c>
      <c r="G10" s="198">
        <v>3.6501999999999999</v>
      </c>
      <c r="H10" s="290"/>
      <c r="I10" s="291"/>
    </row>
    <row r="11" spans="1:9" ht="15.75" thickBot="1" x14ac:dyDescent="0.3">
      <c r="A11" s="186" t="s">
        <v>277</v>
      </c>
      <c r="B11" s="149" t="s">
        <v>132</v>
      </c>
      <c r="C11" s="147" t="s">
        <v>133</v>
      </c>
      <c r="D11" s="149" t="s">
        <v>132</v>
      </c>
      <c r="E11" s="147" t="s">
        <v>133</v>
      </c>
      <c r="F11" s="60" t="s">
        <v>132</v>
      </c>
      <c r="G11" s="151" t="s">
        <v>133</v>
      </c>
      <c r="H11" s="149" t="s">
        <v>132</v>
      </c>
      <c r="I11" s="150" t="s">
        <v>133</v>
      </c>
    </row>
    <row r="12" spans="1:9" x14ac:dyDescent="0.25">
      <c r="A12" s="191">
        <v>111</v>
      </c>
      <c r="B12" s="183">
        <v>0</v>
      </c>
      <c r="C12" s="180">
        <v>3333</v>
      </c>
      <c r="D12" s="177">
        <v>0</v>
      </c>
      <c r="E12" s="178">
        <v>3750</v>
      </c>
      <c r="F12" s="174">
        <v>0</v>
      </c>
      <c r="G12" s="175">
        <v>4109</v>
      </c>
      <c r="H12" s="172">
        <v>0</v>
      </c>
      <c r="I12" s="190">
        <v>15000</v>
      </c>
    </row>
    <row r="13" spans="1:9" x14ac:dyDescent="0.25">
      <c r="A13" s="192">
        <v>222</v>
      </c>
      <c r="B13" s="184">
        <v>3334</v>
      </c>
      <c r="C13" s="181">
        <v>22222</v>
      </c>
      <c r="D13" s="177">
        <v>3751</v>
      </c>
      <c r="E13" s="178">
        <v>25000</v>
      </c>
      <c r="F13" s="174">
        <v>4110</v>
      </c>
      <c r="G13" s="175">
        <v>27396</v>
      </c>
      <c r="H13" s="172">
        <v>15001</v>
      </c>
      <c r="I13" s="190">
        <v>100000</v>
      </c>
    </row>
    <row r="14" spans="1:9" x14ac:dyDescent="0.25">
      <c r="A14" s="192">
        <v>556</v>
      </c>
      <c r="B14" s="184">
        <v>22223</v>
      </c>
      <c r="C14" s="181">
        <v>55556</v>
      </c>
      <c r="D14" s="177">
        <v>25001</v>
      </c>
      <c r="E14" s="178">
        <v>62500</v>
      </c>
      <c r="F14" s="174">
        <v>27397</v>
      </c>
      <c r="G14" s="175">
        <v>68489</v>
      </c>
      <c r="H14" s="172">
        <v>100001</v>
      </c>
      <c r="I14" s="190">
        <v>250000</v>
      </c>
    </row>
    <row r="15" spans="1:9" x14ac:dyDescent="0.25">
      <c r="A15" s="192">
        <v>1111</v>
      </c>
      <c r="B15" s="184">
        <v>55557</v>
      </c>
      <c r="C15" s="181">
        <v>222222</v>
      </c>
      <c r="D15" s="177">
        <v>62501</v>
      </c>
      <c r="E15" s="178">
        <v>250000</v>
      </c>
      <c r="F15" s="174">
        <v>68490</v>
      </c>
      <c r="G15" s="175">
        <v>273958</v>
      </c>
      <c r="H15" s="172">
        <v>250001</v>
      </c>
      <c r="I15" s="190">
        <v>1000000</v>
      </c>
    </row>
    <row r="16" spans="1:9" ht="15.75" thickBot="1" x14ac:dyDescent="0.3">
      <c r="A16" s="193" t="s">
        <v>313</v>
      </c>
      <c r="B16" s="185">
        <v>222223</v>
      </c>
      <c r="C16" s="187">
        <v>6.0000000000000001E-3</v>
      </c>
      <c r="D16" s="179">
        <v>250001</v>
      </c>
      <c r="E16" s="187">
        <v>6.0000000000000001E-3</v>
      </c>
      <c r="F16" s="176">
        <v>273959</v>
      </c>
      <c r="G16" s="187">
        <v>6.0000000000000001E-3</v>
      </c>
      <c r="H16" s="173">
        <v>1000001</v>
      </c>
      <c r="I16" s="195">
        <v>6.0000000000000001E-3</v>
      </c>
    </row>
    <row r="17" spans="1:12" x14ac:dyDescent="0.25">
      <c r="A17" s="2" t="s">
        <v>96</v>
      </c>
      <c r="B17" s="36"/>
      <c r="C17" s="36"/>
    </row>
    <row r="18" spans="1:12" x14ac:dyDescent="0.25">
      <c r="A18" s="2"/>
      <c r="B18" s="36"/>
      <c r="C18" s="36"/>
    </row>
    <row r="19" spans="1:12" x14ac:dyDescent="0.25">
      <c r="A19" s="2" t="s">
        <v>279</v>
      </c>
      <c r="B19" s="194" t="s">
        <v>312</v>
      </c>
      <c r="C19" s="36"/>
      <c r="D19" s="287" t="s">
        <v>314</v>
      </c>
      <c r="E19" s="287"/>
      <c r="H19" t="s">
        <v>192</v>
      </c>
    </row>
    <row r="20" spans="1:12" ht="15.75" thickBot="1" x14ac:dyDescent="0.3">
      <c r="A20" s="2"/>
      <c r="B20" s="36"/>
      <c r="C20" s="36"/>
    </row>
    <row r="21" spans="1:12" ht="16.5" thickBot="1" x14ac:dyDescent="0.3">
      <c r="A21" s="23" t="s">
        <v>345</v>
      </c>
      <c r="B21" s="100"/>
      <c r="D21" s="285" t="str">
        <f>IF(B21="","",(ROUNDUP(($B$21*0.006),0)))</f>
        <v/>
      </c>
      <c r="E21" s="286"/>
      <c r="F21" s="154"/>
      <c r="I21" s="42"/>
      <c r="L21" s="42"/>
    </row>
    <row r="22" spans="1:12" ht="16.5" thickBot="1" x14ac:dyDescent="0.3">
      <c r="A22" s="30"/>
      <c r="B22" s="36"/>
      <c r="C22" s="36"/>
    </row>
    <row r="23" spans="1:12" ht="16.5" thickBot="1" x14ac:dyDescent="0.3">
      <c r="A23" s="23" t="s">
        <v>346</v>
      </c>
      <c r="B23" s="100"/>
      <c r="D23" s="285" t="str">
        <f>IF(B23="","",(ROUNDUP(H23,0)))</f>
        <v/>
      </c>
      <c r="E23" s="286"/>
      <c r="F23" t="str">
        <f>IF(B23="","",(B23*E10))</f>
        <v/>
      </c>
      <c r="G23" t="str">
        <f>IF(B23="","",(F23/C10))</f>
        <v/>
      </c>
      <c r="H23" t="str">
        <f>IF(B23="","",(G23*0.006))</f>
        <v/>
      </c>
    </row>
    <row r="24" spans="1:12" ht="16.5" thickBot="1" x14ac:dyDescent="0.3">
      <c r="A24" s="30"/>
      <c r="B24" s="36"/>
      <c r="D24" s="148"/>
      <c r="E24" s="148"/>
    </row>
    <row r="25" spans="1:12" ht="16.5" thickBot="1" x14ac:dyDescent="0.3">
      <c r="A25" s="23" t="s">
        <v>382</v>
      </c>
      <c r="B25" s="100"/>
      <c r="D25" s="285" t="str">
        <f>IF(B25="","",(ROUNDUP(H25,0)))</f>
        <v/>
      </c>
      <c r="E25" s="286"/>
      <c r="F25" t="str">
        <f>IF(B25="","",(B25*G10))</f>
        <v/>
      </c>
      <c r="G25" t="str">
        <f>IF(B25="","",(F25/C10))</f>
        <v/>
      </c>
      <c r="H25" t="str">
        <f>IF(B25="","",(G25*0.006))</f>
        <v/>
      </c>
    </row>
    <row r="26" spans="1:12" ht="16.5" thickBot="1" x14ac:dyDescent="0.3">
      <c r="A26" s="30"/>
      <c r="B26" s="36"/>
      <c r="D26" s="148"/>
      <c r="E26" s="148"/>
    </row>
    <row r="27" spans="1:12" ht="16.5" thickBot="1" x14ac:dyDescent="0.3">
      <c r="A27" s="23" t="s">
        <v>281</v>
      </c>
      <c r="B27" s="100"/>
      <c r="D27" s="285" t="str">
        <f>IF(B27="","",(ROUNDUP(H27,0)))</f>
        <v/>
      </c>
      <c r="E27" s="286"/>
      <c r="F27" t="str">
        <f>IF(B27="","",(B27))</f>
        <v/>
      </c>
      <c r="G27" t="str">
        <f>IF(B27="","",(F27/C10))</f>
        <v/>
      </c>
      <c r="H27" t="str">
        <f>IF(B27="","",(G27*0.006))</f>
        <v/>
      </c>
    </row>
    <row r="28" spans="1:12" ht="15.75" x14ac:dyDescent="0.25">
      <c r="A28" s="48"/>
      <c r="B28" s="36"/>
      <c r="C28" s="36"/>
    </row>
    <row r="29" spans="1:12" x14ac:dyDescent="0.25">
      <c r="A29" s="49" t="s">
        <v>50</v>
      </c>
    </row>
    <row r="30" spans="1:12" x14ac:dyDescent="0.25">
      <c r="A30" t="s">
        <v>40</v>
      </c>
      <c r="B30" s="36">
        <f>'Summary Chart'!J15</f>
        <v>33</v>
      </c>
      <c r="C30" s="36"/>
    </row>
    <row r="31" spans="1:12" x14ac:dyDescent="0.25">
      <c r="A31" t="s">
        <v>39</v>
      </c>
      <c r="B31" s="36">
        <f>'Summary Chart'!K15</f>
        <v>33</v>
      </c>
      <c r="C31" s="36"/>
      <c r="D31" s="36"/>
    </row>
    <row r="32" spans="1:12" x14ac:dyDescent="0.25">
      <c r="B32" s="36"/>
      <c r="C32" s="36"/>
    </row>
    <row r="33" spans="1:3" x14ac:dyDescent="0.25">
      <c r="A33" t="s">
        <v>347</v>
      </c>
      <c r="B33" s="36">
        <v>33</v>
      </c>
      <c r="C33" s="36"/>
    </row>
    <row r="34" spans="1:3" x14ac:dyDescent="0.25">
      <c r="A34" t="s">
        <v>348</v>
      </c>
      <c r="B34" s="36">
        <v>33</v>
      </c>
    </row>
    <row r="35" spans="1:3" x14ac:dyDescent="0.25">
      <c r="A35" t="s">
        <v>349</v>
      </c>
      <c r="B35" s="36">
        <v>33</v>
      </c>
    </row>
    <row r="36" spans="1:3" x14ac:dyDescent="0.25">
      <c r="A36" t="s">
        <v>350</v>
      </c>
      <c r="B36" s="36">
        <v>33</v>
      </c>
    </row>
    <row r="37" spans="1:3" x14ac:dyDescent="0.25">
      <c r="A37" s="2" t="s">
        <v>355</v>
      </c>
      <c r="B37" s="222">
        <v>22</v>
      </c>
    </row>
    <row r="38" spans="1:3" x14ac:dyDescent="0.25">
      <c r="A38" t="s">
        <v>147</v>
      </c>
      <c r="B38" s="222">
        <v>22</v>
      </c>
    </row>
    <row r="39" spans="1:3" x14ac:dyDescent="0.25">
      <c r="A39" t="s">
        <v>351</v>
      </c>
      <c r="B39" s="222">
        <v>22</v>
      </c>
    </row>
    <row r="40" spans="1:3" x14ac:dyDescent="0.25">
      <c r="A40" t="s">
        <v>352</v>
      </c>
      <c r="B40" s="222">
        <v>22</v>
      </c>
    </row>
    <row r="41" spans="1:3" x14ac:dyDescent="0.25">
      <c r="A41" t="s">
        <v>258</v>
      </c>
      <c r="B41" s="222">
        <v>22</v>
      </c>
    </row>
    <row r="42" spans="1:3" x14ac:dyDescent="0.25">
      <c r="A42" t="s">
        <v>353</v>
      </c>
      <c r="B42" s="222">
        <v>22</v>
      </c>
    </row>
    <row r="43" spans="1:3" x14ac:dyDescent="0.25">
      <c r="A43" t="s">
        <v>354</v>
      </c>
      <c r="B43" s="222">
        <v>22</v>
      </c>
    </row>
  </sheetData>
  <sheetProtection algorithmName="SHA-512" hashValue="nhCAHuF6Iz1eG6cGoMLhjEbgLJcJZOXaWol1ld5lKBf6E7mkWbW+GAxFf4ZcF81cGO5QO1WrMscHf3/u6BzrzQ==" saltValue="xluiBZpck6L1Wb1Mds1l2A==" spinCount="100000" sheet="1" objects="1" scenarios="1"/>
  <mergeCells count="9">
    <mergeCell ref="D27:E27"/>
    <mergeCell ref="D21:E21"/>
    <mergeCell ref="D19:E19"/>
    <mergeCell ref="H9:I10"/>
    <mergeCell ref="B9:C9"/>
    <mergeCell ref="D9:E9"/>
    <mergeCell ref="F9:G9"/>
    <mergeCell ref="D23:E23"/>
    <mergeCell ref="D25:E25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D51"/>
  <sheetViews>
    <sheetView workbookViewId="0">
      <selection activeCell="C13" sqref="C13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11</v>
      </c>
      <c r="B2" s="37"/>
    </row>
    <row r="3" spans="1:4" ht="15" customHeight="1" x14ac:dyDescent="0.35">
      <c r="A3" s="37"/>
      <c r="B3" s="37"/>
    </row>
    <row r="4" spans="1:4" x14ac:dyDescent="0.25">
      <c r="A4" s="49" t="s">
        <v>41</v>
      </c>
    </row>
    <row r="5" spans="1:4" x14ac:dyDescent="0.25">
      <c r="A5" t="s">
        <v>40</v>
      </c>
      <c r="B5" s="36" t="str">
        <f>'Summary Chart'!G16</f>
        <v>N/A</v>
      </c>
    </row>
    <row r="6" spans="1:4" x14ac:dyDescent="0.25">
      <c r="A6" t="s">
        <v>39</v>
      </c>
      <c r="B6" s="36" t="str">
        <f>'Summary Chart'!G16</f>
        <v>N/A</v>
      </c>
      <c r="D6" s="36"/>
    </row>
    <row r="8" spans="1:4" x14ac:dyDescent="0.25">
      <c r="A8" s="49" t="s">
        <v>49</v>
      </c>
    </row>
    <row r="9" spans="1:4" x14ac:dyDescent="0.25">
      <c r="A9" t="s">
        <v>40</v>
      </c>
      <c r="B9" s="36" t="str">
        <f>'Summary Chart'!H16</f>
        <v>N/A</v>
      </c>
    </row>
    <row r="10" spans="1:4" x14ac:dyDescent="0.25">
      <c r="A10" t="s">
        <v>39</v>
      </c>
      <c r="B10" s="36" t="str">
        <f>'Summary Chart'!I16</f>
        <v>N/A</v>
      </c>
    </row>
    <row r="11" spans="1:4" x14ac:dyDescent="0.25">
      <c r="B11" s="36"/>
    </row>
    <row r="12" spans="1:4" x14ac:dyDescent="0.25">
      <c r="A12" s="49" t="s">
        <v>50</v>
      </c>
    </row>
    <row r="13" spans="1:4" x14ac:dyDescent="0.25">
      <c r="A13" t="s">
        <v>40</v>
      </c>
      <c r="B13" s="51">
        <f>'Summary Chart'!J16</f>
        <v>16.2</v>
      </c>
      <c r="C13" t="s">
        <v>330</v>
      </c>
    </row>
    <row r="14" spans="1:4" x14ac:dyDescent="0.25">
      <c r="A14" t="s">
        <v>39</v>
      </c>
      <c r="B14" s="51">
        <f>'Summary Chart'!K16</f>
        <v>16.2</v>
      </c>
    </row>
    <row r="15" spans="1:4" x14ac:dyDescent="0.25">
      <c r="B15" s="36"/>
    </row>
    <row r="16" spans="1:4" ht="15.75" x14ac:dyDescent="0.25">
      <c r="A16" s="54" t="s">
        <v>97</v>
      </c>
      <c r="B16" s="52"/>
      <c r="C16" s="53"/>
      <c r="D16" s="53"/>
    </row>
    <row r="17" spans="1:4" ht="15.75" x14ac:dyDescent="0.25">
      <c r="A17" s="54" t="s">
        <v>98</v>
      </c>
      <c r="B17" s="48"/>
      <c r="C17" s="53"/>
      <c r="D17" s="53"/>
    </row>
    <row r="18" spans="1:4" ht="15.75" x14ac:dyDescent="0.25">
      <c r="A18" s="52"/>
      <c r="B18" s="52"/>
      <c r="C18" s="53"/>
      <c r="D18" s="53"/>
    </row>
    <row r="19" spans="1:4" ht="15.75" x14ac:dyDescent="0.25">
      <c r="A19" s="43" t="s">
        <v>99</v>
      </c>
      <c r="B19" s="48" t="s">
        <v>100</v>
      </c>
      <c r="C19" s="53"/>
      <c r="D19" s="53"/>
    </row>
    <row r="20" spans="1:4" ht="15.75" x14ac:dyDescent="0.25">
      <c r="A20" s="52"/>
      <c r="B20" s="48" t="s">
        <v>101</v>
      </c>
      <c r="D20" s="53"/>
    </row>
    <row r="21" spans="1:4" ht="15.75" x14ac:dyDescent="0.25">
      <c r="A21" s="52"/>
      <c r="B21" s="48" t="s">
        <v>102</v>
      </c>
      <c r="D21" s="53"/>
    </row>
    <row r="22" spans="1:4" ht="15.75" x14ac:dyDescent="0.25">
      <c r="B22" s="48" t="s">
        <v>11</v>
      </c>
    </row>
    <row r="23" spans="1:4" x14ac:dyDescent="0.25">
      <c r="A23" s="2"/>
    </row>
    <row r="24" spans="1:4" ht="15.75" x14ac:dyDescent="0.25">
      <c r="A24" s="44" t="s">
        <v>103</v>
      </c>
    </row>
    <row r="25" spans="1:4" ht="15.75" x14ac:dyDescent="0.25">
      <c r="A25" s="54" t="s">
        <v>104</v>
      </c>
    </row>
    <row r="27" spans="1:4" ht="15.75" x14ac:dyDescent="0.25">
      <c r="A27" s="43" t="s">
        <v>105</v>
      </c>
      <c r="B27" s="48" t="s">
        <v>106</v>
      </c>
    </row>
    <row r="28" spans="1:4" ht="15.75" x14ac:dyDescent="0.25">
      <c r="B28" s="48" t="s">
        <v>107</v>
      </c>
    </row>
    <row r="30" spans="1:4" ht="15.75" x14ac:dyDescent="0.25">
      <c r="A30" s="43" t="s">
        <v>108</v>
      </c>
      <c r="B30" s="48" t="s">
        <v>109</v>
      </c>
    </row>
    <row r="31" spans="1:4" ht="15.75" x14ac:dyDescent="0.25">
      <c r="B31" s="48" t="s">
        <v>110</v>
      </c>
    </row>
    <row r="32" spans="1:4" ht="15.75" x14ac:dyDescent="0.25">
      <c r="B32" s="48" t="s">
        <v>111</v>
      </c>
    </row>
    <row r="33" spans="1:2" ht="15.75" x14ac:dyDescent="0.25">
      <c r="B33" s="48"/>
    </row>
    <row r="34" spans="1:2" ht="15.75" x14ac:dyDescent="0.25">
      <c r="A34" s="43" t="s">
        <v>112</v>
      </c>
      <c r="B34" s="48" t="s">
        <v>113</v>
      </c>
    </row>
    <row r="35" spans="1:2" ht="15.75" x14ac:dyDescent="0.25">
      <c r="B35" s="48" t="s">
        <v>114</v>
      </c>
    </row>
    <row r="36" spans="1:2" ht="15.75" x14ac:dyDescent="0.25">
      <c r="B36" s="48"/>
    </row>
    <row r="37" spans="1:2" ht="15.75" x14ac:dyDescent="0.25">
      <c r="A37" s="43" t="s">
        <v>115</v>
      </c>
      <c r="B37" s="48" t="s">
        <v>116</v>
      </c>
    </row>
    <row r="38" spans="1:2" ht="15.75" x14ac:dyDescent="0.25">
      <c r="B38" s="48" t="s">
        <v>117</v>
      </c>
    </row>
    <row r="39" spans="1:2" ht="15.75" x14ac:dyDescent="0.25">
      <c r="B39" s="48"/>
    </row>
    <row r="40" spans="1:2" ht="15.75" x14ac:dyDescent="0.25">
      <c r="A40" s="43" t="s">
        <v>118</v>
      </c>
      <c r="B40" s="48" t="s">
        <v>119</v>
      </c>
    </row>
    <row r="42" spans="1:2" ht="15.75" x14ac:dyDescent="0.25">
      <c r="A42" s="54" t="s">
        <v>120</v>
      </c>
    </row>
    <row r="43" spans="1:2" ht="15.75" x14ac:dyDescent="0.25">
      <c r="A43" s="54" t="s">
        <v>121</v>
      </c>
    </row>
    <row r="45" spans="1:2" ht="17.25" x14ac:dyDescent="0.3">
      <c r="A45" s="129" t="s">
        <v>244</v>
      </c>
    </row>
    <row r="46" spans="1:2" ht="17.25" x14ac:dyDescent="0.3">
      <c r="A46" s="129" t="s">
        <v>245</v>
      </c>
    </row>
    <row r="47" spans="1:2" x14ac:dyDescent="0.25">
      <c r="A47" s="129" t="s">
        <v>243</v>
      </c>
    </row>
    <row r="49" spans="1:1" ht="17.25" x14ac:dyDescent="0.3">
      <c r="A49" s="161" t="s">
        <v>296</v>
      </c>
    </row>
    <row r="50" spans="1:1" x14ac:dyDescent="0.25">
      <c r="A50" s="129"/>
    </row>
    <row r="51" spans="1:1" x14ac:dyDescent="0.25">
      <c r="A51" s="129"/>
    </row>
  </sheetData>
  <sheetProtection algorithmName="SHA-512" hashValue="RLa9muFnvTQ2Jq7FsCriuUiqFTPJoE4JCVp29rU2zVD6Pj0Fs+nFmNf+QUW3ppS0sAiRt2pEn/rRTMOIz3qpog==" saltValue="SHIIzxNR8oTtOeROzCD/1w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L22"/>
  <sheetViews>
    <sheetView workbookViewId="0">
      <selection activeCell="B16" sqref="B16"/>
    </sheetView>
  </sheetViews>
  <sheetFormatPr defaultRowHeight="15" x14ac:dyDescent="0.25"/>
  <cols>
    <col min="1" max="1" width="35.42578125" style="210" customWidth="1"/>
    <col min="2" max="2" width="26" style="210" customWidth="1"/>
    <col min="11" max="13" width="0" hidden="1" customWidth="1"/>
  </cols>
  <sheetData>
    <row r="2" spans="1:12" x14ac:dyDescent="0.25">
      <c r="A2" s="2" t="s">
        <v>122</v>
      </c>
      <c r="B2" s="2"/>
    </row>
    <row r="3" spans="1:12" ht="15" customHeight="1" x14ac:dyDescent="0.25">
      <c r="A3" s="2"/>
      <c r="B3" s="2"/>
    </row>
    <row r="4" spans="1:12" x14ac:dyDescent="0.25">
      <c r="A4" s="49" t="s">
        <v>41</v>
      </c>
    </row>
    <row r="5" spans="1:12" x14ac:dyDescent="0.25">
      <c r="A5" s="210" t="s">
        <v>40</v>
      </c>
      <c r="B5" s="224">
        <v>55</v>
      </c>
    </row>
    <row r="6" spans="1:12" x14ac:dyDescent="0.25">
      <c r="A6" s="210" t="s">
        <v>39</v>
      </c>
      <c r="B6" s="224">
        <v>55</v>
      </c>
      <c r="D6" s="36"/>
    </row>
    <row r="7" spans="1:12" ht="15.75" thickBot="1" x14ac:dyDescent="0.3"/>
    <row r="8" spans="1:12" ht="15.75" thickBot="1" x14ac:dyDescent="0.3">
      <c r="A8" s="49" t="s">
        <v>49</v>
      </c>
      <c r="B8" s="2" t="s">
        <v>203</v>
      </c>
      <c r="E8" s="281"/>
      <c r="F8" s="282"/>
      <c r="G8" s="283"/>
      <c r="K8">
        <f>ROUNDUP((E8*0.005),0)</f>
        <v>0</v>
      </c>
      <c r="L8" s="36" t="s">
        <v>123</v>
      </c>
    </row>
    <row r="9" spans="1:12" x14ac:dyDescent="0.25">
      <c r="A9" s="210" t="s">
        <v>40</v>
      </c>
      <c r="B9" s="80" t="str">
        <f>IF(E8=0,"",K8)</f>
        <v/>
      </c>
      <c r="L9" s="36" t="s">
        <v>123</v>
      </c>
    </row>
    <row r="10" spans="1:12" x14ac:dyDescent="0.25">
      <c r="A10" s="210" t="s">
        <v>39</v>
      </c>
      <c r="B10" s="80" t="str">
        <f>IF(E8=0,"",K8)</f>
        <v/>
      </c>
    </row>
    <row r="11" spans="1:12" ht="15.75" thickBot="1" x14ac:dyDescent="0.3">
      <c r="B11" s="224"/>
    </row>
    <row r="12" spans="1:12" ht="15.75" thickBot="1" x14ac:dyDescent="0.3">
      <c r="A12" s="225" t="s">
        <v>46</v>
      </c>
      <c r="B12" s="226" t="s">
        <v>45</v>
      </c>
    </row>
    <row r="13" spans="1:12" x14ac:dyDescent="0.25">
      <c r="A13" s="227" t="s">
        <v>260</v>
      </c>
      <c r="B13" s="228">
        <v>40</v>
      </c>
    </row>
    <row r="14" spans="1:12" x14ac:dyDescent="0.25">
      <c r="A14" s="229" t="s">
        <v>367</v>
      </c>
      <c r="B14" s="230">
        <v>40</v>
      </c>
    </row>
    <row r="15" spans="1:12" x14ac:dyDescent="0.25">
      <c r="A15" s="229" t="s">
        <v>374</v>
      </c>
      <c r="B15" s="230">
        <v>75</v>
      </c>
    </row>
    <row r="16" spans="1:12" x14ac:dyDescent="0.25">
      <c r="A16" s="229" t="s">
        <v>366</v>
      </c>
      <c r="B16" s="230">
        <v>155</v>
      </c>
    </row>
    <row r="17" spans="1:2" x14ac:dyDescent="0.25">
      <c r="A17" s="229" t="s">
        <v>368</v>
      </c>
      <c r="B17" s="230">
        <v>155</v>
      </c>
    </row>
    <row r="18" spans="1:2" x14ac:dyDescent="0.25">
      <c r="A18" s="229" t="s">
        <v>369</v>
      </c>
      <c r="B18" s="230">
        <v>155</v>
      </c>
    </row>
    <row r="19" spans="1:2" x14ac:dyDescent="0.25">
      <c r="A19" s="229" t="s">
        <v>372</v>
      </c>
      <c r="B19" s="230">
        <v>155</v>
      </c>
    </row>
    <row r="20" spans="1:2" x14ac:dyDescent="0.25">
      <c r="A20" s="229" t="s">
        <v>370</v>
      </c>
      <c r="B20" s="230">
        <v>230</v>
      </c>
    </row>
    <row r="21" spans="1:2" x14ac:dyDescent="0.25">
      <c r="A21" s="229" t="s">
        <v>371</v>
      </c>
      <c r="B21" s="230">
        <v>230</v>
      </c>
    </row>
    <row r="22" spans="1:2" ht="30" x14ac:dyDescent="0.25">
      <c r="A22" s="229" t="s">
        <v>373</v>
      </c>
      <c r="B22" s="230">
        <v>230</v>
      </c>
    </row>
  </sheetData>
  <sheetProtection algorithmName="SHA-512" hashValue="ulqgZVJK0DLzbn1dbvfI3wQqKW/k2kgbQHUBRt4lh6MoQK96od0Qz/+C6mBYaQgrqdyA1AxHvRR24crTqHXUWg==" saltValue="kmftwtTjvynoNNEDtq0Log==" spinCount="100000" sheet="1" objects="1" scenarios="1"/>
  <mergeCells count="1">
    <mergeCell ref="E8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B19"/>
  <sheetViews>
    <sheetView workbookViewId="0">
      <selection activeCell="B15" sqref="B15"/>
    </sheetView>
  </sheetViews>
  <sheetFormatPr defaultRowHeight="15" x14ac:dyDescent="0.25"/>
  <cols>
    <col min="1" max="1" width="22.28515625" customWidth="1"/>
  </cols>
  <sheetData>
    <row r="2" spans="1:2" ht="23.25" x14ac:dyDescent="0.35">
      <c r="A2" s="37" t="s">
        <v>124</v>
      </c>
    </row>
    <row r="3" spans="1:2" ht="23.25" x14ac:dyDescent="0.35">
      <c r="A3" s="37"/>
    </row>
    <row r="4" spans="1:2" x14ac:dyDescent="0.25">
      <c r="A4" s="49" t="s">
        <v>41</v>
      </c>
    </row>
    <row r="5" spans="1:2" x14ac:dyDescent="0.25">
      <c r="A5" t="s">
        <v>40</v>
      </c>
      <c r="B5" s="36">
        <v>85</v>
      </c>
    </row>
    <row r="6" spans="1:2" x14ac:dyDescent="0.25">
      <c r="A6" t="s">
        <v>39</v>
      </c>
      <c r="B6" s="36">
        <v>85</v>
      </c>
    </row>
    <row r="8" spans="1:2" x14ac:dyDescent="0.25">
      <c r="A8" s="49" t="s">
        <v>49</v>
      </c>
    </row>
    <row r="9" spans="1:2" x14ac:dyDescent="0.25">
      <c r="A9" t="s">
        <v>40</v>
      </c>
      <c r="B9" s="36">
        <v>85</v>
      </c>
    </row>
    <row r="10" spans="1:2" x14ac:dyDescent="0.25">
      <c r="A10" t="s">
        <v>39</v>
      </c>
      <c r="B10" s="36">
        <v>85</v>
      </c>
    </row>
    <row r="11" spans="1:2" x14ac:dyDescent="0.25">
      <c r="B11" s="36"/>
    </row>
    <row r="12" spans="1:2" x14ac:dyDescent="0.25">
      <c r="A12" s="49" t="s">
        <v>50</v>
      </c>
    </row>
    <row r="13" spans="1:2" x14ac:dyDescent="0.25">
      <c r="A13" t="s">
        <v>40</v>
      </c>
      <c r="B13" s="36">
        <v>85</v>
      </c>
    </row>
    <row r="14" spans="1:2" x14ac:dyDescent="0.25">
      <c r="A14" t="s">
        <v>39</v>
      </c>
      <c r="B14" s="36">
        <v>85</v>
      </c>
    </row>
    <row r="16" spans="1:2" x14ac:dyDescent="0.25">
      <c r="A16" s="2" t="s">
        <v>125</v>
      </c>
    </row>
    <row r="17" spans="1:1" x14ac:dyDescent="0.25">
      <c r="A17" t="s">
        <v>126</v>
      </c>
    </row>
    <row r="19" spans="1:1" x14ac:dyDescent="0.25">
      <c r="A19" t="s">
        <v>344</v>
      </c>
    </row>
  </sheetData>
  <sheetProtection algorithmName="SHA-512" hashValue="FDFrGRo50AFHP2pB86pB0HO45W4yGOw7/zCtwqgrxYO1x1XlSonu8gy8lGIABab0JrIJWQ21UkfjHhvM4ZIKYw==" saltValue="Lwfx/IIQu0TPcm+yhLtqMA==" spinCount="100000" sheet="1" objects="1" scenarios="1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K67"/>
  <sheetViews>
    <sheetView workbookViewId="0">
      <selection activeCell="F27" sqref="F27"/>
    </sheetView>
  </sheetViews>
  <sheetFormatPr defaultRowHeight="15" x14ac:dyDescent="0.25"/>
  <cols>
    <col min="1" max="6" width="18.7109375" customWidth="1"/>
    <col min="7" max="7" width="13.7109375" customWidth="1"/>
    <col min="8" max="8" width="14.5703125" customWidth="1"/>
    <col min="9" max="9" width="8.5703125" customWidth="1"/>
    <col min="10" max="10" width="11.5703125" hidden="1" customWidth="1"/>
    <col min="11" max="11" width="9.140625" hidden="1" customWidth="1"/>
    <col min="12" max="12" width="9.140625" customWidth="1"/>
  </cols>
  <sheetData>
    <row r="2" spans="1:7" ht="23.25" x14ac:dyDescent="0.35">
      <c r="A2" s="37" t="s">
        <v>127</v>
      </c>
      <c r="B2" s="37" t="s">
        <v>299</v>
      </c>
    </row>
    <row r="3" spans="1:7" ht="15" customHeight="1" x14ac:dyDescent="0.35">
      <c r="A3" s="37"/>
      <c r="B3" s="37"/>
    </row>
    <row r="4" spans="1:7" x14ac:dyDescent="0.25">
      <c r="A4" s="49" t="s">
        <v>41</v>
      </c>
    </row>
    <row r="5" spans="1:7" x14ac:dyDescent="0.25">
      <c r="A5" t="s">
        <v>40</v>
      </c>
      <c r="B5" s="51">
        <v>37.5</v>
      </c>
      <c r="C5" s="36"/>
    </row>
    <row r="6" spans="1:7" x14ac:dyDescent="0.25">
      <c r="A6" t="s">
        <v>39</v>
      </c>
      <c r="B6" s="51">
        <v>37.5</v>
      </c>
      <c r="C6" s="36"/>
      <c r="D6" s="36"/>
    </row>
    <row r="8" spans="1:7" x14ac:dyDescent="0.25">
      <c r="A8" s="49" t="s">
        <v>83</v>
      </c>
      <c r="B8" t="s">
        <v>209</v>
      </c>
    </row>
    <row r="9" spans="1:7" ht="15.75" thickBot="1" x14ac:dyDescent="0.3">
      <c r="A9" t="s">
        <v>39</v>
      </c>
      <c r="B9" s="51">
        <v>37.5</v>
      </c>
    </row>
    <row r="10" spans="1:7" x14ac:dyDescent="0.25">
      <c r="A10" s="302" t="s">
        <v>128</v>
      </c>
      <c r="B10" s="303"/>
      <c r="C10" s="302" t="s">
        <v>129</v>
      </c>
      <c r="D10" s="303"/>
      <c r="E10" s="302" t="s">
        <v>130</v>
      </c>
      <c r="F10" s="303"/>
      <c r="G10" s="251" t="s">
        <v>131</v>
      </c>
    </row>
    <row r="11" spans="1:7" ht="15.75" thickBot="1" x14ac:dyDescent="0.3">
      <c r="A11" s="304"/>
      <c r="B11" s="305"/>
      <c r="C11" s="304"/>
      <c r="D11" s="305"/>
      <c r="E11" s="304"/>
      <c r="F11" s="305"/>
      <c r="G11" s="296"/>
    </row>
    <row r="12" spans="1:7" ht="15.75" thickBot="1" x14ac:dyDescent="0.3">
      <c r="A12" s="60" t="s">
        <v>132</v>
      </c>
      <c r="B12" s="61" t="s">
        <v>133</v>
      </c>
      <c r="C12" s="60" t="s">
        <v>132</v>
      </c>
      <c r="D12" s="61" t="s">
        <v>133</v>
      </c>
      <c r="E12" s="62" t="s">
        <v>132</v>
      </c>
      <c r="F12" s="63" t="s">
        <v>133</v>
      </c>
      <c r="G12" s="59"/>
    </row>
    <row r="13" spans="1:7" x14ac:dyDescent="0.25">
      <c r="A13" s="87">
        <v>0.5</v>
      </c>
      <c r="B13" s="137">
        <v>2466.9899999999998</v>
      </c>
      <c r="C13" s="89">
        <v>0.5</v>
      </c>
      <c r="D13" s="139">
        <v>2500.4899999999998</v>
      </c>
      <c r="E13" s="91">
        <v>0.5</v>
      </c>
      <c r="F13" s="141">
        <v>1250.49</v>
      </c>
      <c r="G13" s="64">
        <v>25</v>
      </c>
    </row>
    <row r="14" spans="1:7" x14ac:dyDescent="0.25">
      <c r="A14" s="87">
        <v>2467</v>
      </c>
      <c r="B14" s="137">
        <v>7400.49</v>
      </c>
      <c r="C14" s="89">
        <v>2500.5</v>
      </c>
      <c r="D14" s="139">
        <v>7500.49</v>
      </c>
      <c r="E14" s="92">
        <v>1250.5</v>
      </c>
      <c r="F14" s="142">
        <v>3750.49</v>
      </c>
      <c r="G14" s="64">
        <v>50</v>
      </c>
    </row>
    <row r="15" spans="1:7" x14ac:dyDescent="0.25">
      <c r="A15" s="87">
        <v>7400.5</v>
      </c>
      <c r="B15" s="137">
        <v>14800.49</v>
      </c>
      <c r="C15" s="89">
        <v>7500.5</v>
      </c>
      <c r="D15" s="139">
        <v>15000.49</v>
      </c>
      <c r="E15" s="92">
        <v>3750.5</v>
      </c>
      <c r="F15" s="142">
        <v>7500.49</v>
      </c>
      <c r="G15" s="64">
        <v>100</v>
      </c>
    </row>
    <row r="16" spans="1:7" x14ac:dyDescent="0.25">
      <c r="A16" s="87">
        <v>14800.5</v>
      </c>
      <c r="B16" s="137">
        <v>22200.49</v>
      </c>
      <c r="C16" s="89">
        <v>15000.5</v>
      </c>
      <c r="D16" s="139">
        <v>22500.49</v>
      </c>
      <c r="E16" s="92">
        <v>7500.5</v>
      </c>
      <c r="F16" s="142">
        <v>11250.49</v>
      </c>
      <c r="G16" s="64">
        <v>150</v>
      </c>
    </row>
    <row r="17" spans="1:11" x14ac:dyDescent="0.25">
      <c r="A17" s="87">
        <v>22200.5</v>
      </c>
      <c r="B17" s="137">
        <v>37000.49</v>
      </c>
      <c r="C17" s="89">
        <v>22500.5</v>
      </c>
      <c r="D17" s="139">
        <v>37500.49</v>
      </c>
      <c r="E17" s="92">
        <v>11250.5</v>
      </c>
      <c r="F17" s="142">
        <v>18750.490000000002</v>
      </c>
      <c r="G17" s="64">
        <v>200</v>
      </c>
    </row>
    <row r="18" spans="1:11" x14ac:dyDescent="0.25">
      <c r="A18" s="87">
        <v>37000.5</v>
      </c>
      <c r="B18" s="137">
        <v>61666.99</v>
      </c>
      <c r="C18" s="89">
        <v>37500.5</v>
      </c>
      <c r="D18" s="139">
        <v>62500.49</v>
      </c>
      <c r="E18" s="92">
        <v>18750.5</v>
      </c>
      <c r="F18" s="142">
        <v>31250.49</v>
      </c>
      <c r="G18" s="64">
        <v>250</v>
      </c>
    </row>
    <row r="19" spans="1:11" x14ac:dyDescent="0.25">
      <c r="A19" s="87">
        <v>61667</v>
      </c>
      <c r="B19" s="137">
        <v>123333.99</v>
      </c>
      <c r="C19" s="89">
        <v>62500.5</v>
      </c>
      <c r="D19" s="139">
        <v>125000.49</v>
      </c>
      <c r="E19" s="92">
        <v>31250.5</v>
      </c>
      <c r="F19" s="142">
        <v>62500.49</v>
      </c>
      <c r="G19" s="64">
        <v>325</v>
      </c>
    </row>
    <row r="20" spans="1:11" x14ac:dyDescent="0.25">
      <c r="A20" s="87">
        <v>123334</v>
      </c>
      <c r="B20" s="137">
        <v>246666.99</v>
      </c>
      <c r="C20" s="89">
        <v>125000.5</v>
      </c>
      <c r="D20" s="139">
        <v>250000.49</v>
      </c>
      <c r="E20" s="92">
        <v>62500.5</v>
      </c>
      <c r="F20" s="142">
        <v>125000.49</v>
      </c>
      <c r="G20" s="64">
        <v>375</v>
      </c>
    </row>
    <row r="21" spans="1:11" ht="15.75" thickBot="1" x14ac:dyDescent="0.3">
      <c r="A21" s="88">
        <v>246667</v>
      </c>
      <c r="B21" s="138">
        <v>493333</v>
      </c>
      <c r="C21" s="90">
        <v>250000.5</v>
      </c>
      <c r="D21" s="140">
        <v>500000</v>
      </c>
      <c r="E21" s="93">
        <v>125000.5</v>
      </c>
      <c r="F21" s="143">
        <v>250000</v>
      </c>
      <c r="G21" s="65">
        <v>500</v>
      </c>
    </row>
    <row r="23" spans="1:11" ht="15.75" thickBot="1" x14ac:dyDescent="0.3">
      <c r="A23" s="2" t="s">
        <v>207</v>
      </c>
    </row>
    <row r="24" spans="1:11" ht="9" customHeight="1" x14ac:dyDescent="0.25">
      <c r="G24" s="294" t="s">
        <v>131</v>
      </c>
    </row>
    <row r="25" spans="1:11" ht="15.75" customHeight="1" thickBot="1" x14ac:dyDescent="0.3">
      <c r="E25" s="2"/>
      <c r="F25" s="4" t="s">
        <v>198</v>
      </c>
      <c r="G25" s="295"/>
      <c r="H25" s="85"/>
    </row>
    <row r="26" spans="1:11" ht="15.75" x14ac:dyDescent="0.25">
      <c r="A26" t="s">
        <v>275</v>
      </c>
      <c r="E26" s="79" t="s">
        <v>199</v>
      </c>
      <c r="F26" s="98">
        <v>451364</v>
      </c>
      <c r="G26" s="145">
        <f>IF(K26=0,"",IF(K26&lt;=809,"Inv too low",IF(K26&gt;=810,K26)))</f>
        <v>1805.4560000000001</v>
      </c>
      <c r="H26" s="29"/>
      <c r="J26">
        <f>(F26*8)*0.002</f>
        <v>7221.8240000000005</v>
      </c>
      <c r="K26">
        <f>J26/4</f>
        <v>1805.4560000000001</v>
      </c>
    </row>
    <row r="27" spans="1:11" ht="15.75" customHeight="1" x14ac:dyDescent="0.25">
      <c r="A27" t="s">
        <v>274</v>
      </c>
      <c r="E27" s="79" t="s">
        <v>200</v>
      </c>
      <c r="F27" s="99">
        <v>510000</v>
      </c>
      <c r="G27" s="144">
        <f>IF(K27=0,"",IF(K27&lt;=809,"Inv too low",IF(K27&gt;=810,K27)))</f>
        <v>1020</v>
      </c>
      <c r="H27" s="29"/>
      <c r="J27">
        <f>(F27*4)*0.002</f>
        <v>4080</v>
      </c>
      <c r="K27">
        <f>J27/4</f>
        <v>1020</v>
      </c>
    </row>
    <row r="28" spans="1:11" ht="16.5" thickBot="1" x14ac:dyDescent="0.3">
      <c r="A28" t="s">
        <v>276</v>
      </c>
      <c r="E28" s="79" t="s">
        <v>201</v>
      </c>
      <c r="F28" s="78"/>
      <c r="G28" s="146" t="str">
        <f>IF(K28=0,"",IF(K28&lt;=799,"Inv too low",IF(K28&gt;=800,K28)))</f>
        <v/>
      </c>
      <c r="H28" s="29"/>
      <c r="J28" s="86">
        <f>(F28*6)*0.002</f>
        <v>0</v>
      </c>
      <c r="K28" s="86">
        <f>J28/4</f>
        <v>0</v>
      </c>
    </row>
    <row r="29" spans="1:11" x14ac:dyDescent="0.25">
      <c r="A29" t="s">
        <v>273</v>
      </c>
    </row>
    <row r="31" spans="1:11" ht="10.5" customHeight="1" x14ac:dyDescent="0.25"/>
    <row r="32" spans="1:11" ht="15.75" thickBot="1" x14ac:dyDescent="0.3">
      <c r="A32" s="49" t="s">
        <v>161</v>
      </c>
      <c r="D32" t="s">
        <v>40</v>
      </c>
      <c r="E32" t="s">
        <v>39</v>
      </c>
    </row>
    <row r="33" spans="1:6" ht="18" customHeight="1" x14ac:dyDescent="0.25">
      <c r="A33" s="56" t="s">
        <v>248</v>
      </c>
      <c r="B33" s="67"/>
      <c r="C33" s="67"/>
      <c r="D33" s="68">
        <v>500</v>
      </c>
      <c r="E33" s="69">
        <f>D33</f>
        <v>500</v>
      </c>
    </row>
    <row r="34" spans="1:6" ht="18" customHeight="1" x14ac:dyDescent="0.25">
      <c r="A34" s="57" t="s">
        <v>135</v>
      </c>
      <c r="B34" s="55"/>
      <c r="C34" s="55"/>
      <c r="D34" s="66">
        <v>500</v>
      </c>
      <c r="E34" s="70">
        <f t="shared" ref="E34:E48" si="0">D34</f>
        <v>500</v>
      </c>
      <c r="F34" s="46"/>
    </row>
    <row r="35" spans="1:6" ht="18" customHeight="1" x14ac:dyDescent="0.25">
      <c r="A35" s="57" t="s">
        <v>134</v>
      </c>
      <c r="B35" s="55"/>
      <c r="C35" s="55"/>
      <c r="D35" s="66">
        <v>500</v>
      </c>
      <c r="E35" s="70">
        <f t="shared" si="0"/>
        <v>500</v>
      </c>
      <c r="F35" s="46"/>
    </row>
    <row r="36" spans="1:6" ht="18" customHeight="1" x14ac:dyDescent="0.25">
      <c r="A36" s="57" t="s">
        <v>136</v>
      </c>
      <c r="B36" s="55"/>
      <c r="C36" s="55"/>
      <c r="D36" s="66">
        <v>500</v>
      </c>
      <c r="E36" s="70">
        <f t="shared" si="0"/>
        <v>500</v>
      </c>
    </row>
    <row r="37" spans="1:6" ht="18" customHeight="1" x14ac:dyDescent="0.25">
      <c r="A37" s="57" t="s">
        <v>137</v>
      </c>
      <c r="B37" s="55"/>
      <c r="C37" s="55"/>
      <c r="D37" s="66">
        <v>500</v>
      </c>
      <c r="E37" s="70">
        <f t="shared" si="0"/>
        <v>500</v>
      </c>
    </row>
    <row r="38" spans="1:6" ht="18" customHeight="1" x14ac:dyDescent="0.25">
      <c r="A38" s="57" t="s">
        <v>138</v>
      </c>
      <c r="B38" s="55"/>
      <c r="C38" s="55"/>
      <c r="D38" s="66">
        <v>500</v>
      </c>
      <c r="E38" s="70">
        <f t="shared" si="0"/>
        <v>500</v>
      </c>
    </row>
    <row r="39" spans="1:6" ht="18" customHeight="1" thickBot="1" x14ac:dyDescent="0.3">
      <c r="A39" s="58" t="s">
        <v>139</v>
      </c>
      <c r="B39" s="71"/>
      <c r="C39" s="71"/>
      <c r="D39" s="72">
        <v>500</v>
      </c>
      <c r="E39" s="73">
        <f t="shared" si="0"/>
        <v>500</v>
      </c>
    </row>
    <row r="40" spans="1:6" ht="16.5" thickBot="1" x14ac:dyDescent="0.3">
      <c r="A40" s="54" t="s">
        <v>271</v>
      </c>
      <c r="B40" s="36"/>
      <c r="C40" s="36"/>
      <c r="D40" s="36"/>
    </row>
    <row r="41" spans="1:6" ht="16.5" thickBot="1" x14ac:dyDescent="0.3">
      <c r="A41" s="157" t="s">
        <v>290</v>
      </c>
      <c r="B41" s="158"/>
      <c r="C41" s="159"/>
      <c r="D41" s="155">
        <v>500</v>
      </c>
      <c r="E41" s="156">
        <v>500</v>
      </c>
    </row>
    <row r="42" spans="1:6" ht="18" customHeight="1" x14ac:dyDescent="0.25">
      <c r="A42" s="56" t="s">
        <v>140</v>
      </c>
      <c r="B42" s="67"/>
      <c r="C42" s="67"/>
      <c r="D42" s="68">
        <v>500</v>
      </c>
      <c r="E42" s="69">
        <f>D42</f>
        <v>500</v>
      </c>
    </row>
    <row r="43" spans="1:6" ht="30" customHeight="1" x14ac:dyDescent="0.25">
      <c r="A43" s="297" t="s">
        <v>141</v>
      </c>
      <c r="B43" s="298"/>
      <c r="C43" s="298"/>
      <c r="D43" s="66">
        <v>500</v>
      </c>
      <c r="E43" s="70">
        <f t="shared" si="0"/>
        <v>500</v>
      </c>
    </row>
    <row r="44" spans="1:6" ht="18" customHeight="1" x14ac:dyDescent="0.25">
      <c r="A44" s="57" t="s">
        <v>142</v>
      </c>
      <c r="B44" s="55"/>
      <c r="C44" s="55"/>
      <c r="D44" s="66">
        <v>500</v>
      </c>
      <c r="E44" s="70">
        <f t="shared" si="0"/>
        <v>500</v>
      </c>
    </row>
    <row r="45" spans="1:6" ht="18" customHeight="1" x14ac:dyDescent="0.25">
      <c r="A45" s="57" t="s">
        <v>143</v>
      </c>
      <c r="B45" s="55"/>
      <c r="C45" s="55"/>
      <c r="D45" s="66">
        <v>500</v>
      </c>
      <c r="E45" s="70">
        <f t="shared" si="0"/>
        <v>500</v>
      </c>
    </row>
    <row r="46" spans="1:6" ht="30" customHeight="1" x14ac:dyDescent="0.25">
      <c r="A46" s="297" t="s">
        <v>144</v>
      </c>
      <c r="B46" s="298"/>
      <c r="C46" s="298"/>
      <c r="D46" s="66">
        <v>500</v>
      </c>
      <c r="E46" s="70">
        <f t="shared" si="0"/>
        <v>500</v>
      </c>
    </row>
    <row r="47" spans="1:6" ht="18" customHeight="1" x14ac:dyDescent="0.25">
      <c r="A47" s="57" t="s">
        <v>145</v>
      </c>
      <c r="B47" s="55"/>
      <c r="C47" s="55"/>
      <c r="D47" s="66">
        <v>500</v>
      </c>
      <c r="E47" s="70">
        <f t="shared" si="0"/>
        <v>500</v>
      </c>
    </row>
    <row r="48" spans="1:6" ht="18" customHeight="1" x14ac:dyDescent="0.25">
      <c r="A48" s="306" t="s">
        <v>71</v>
      </c>
      <c r="B48" s="307"/>
      <c r="C48" s="308"/>
      <c r="D48" s="66">
        <v>500</v>
      </c>
      <c r="E48" s="70">
        <f t="shared" si="0"/>
        <v>500</v>
      </c>
    </row>
    <row r="49" spans="1:5" ht="18" customHeight="1" x14ac:dyDescent="0.25">
      <c r="A49" s="306" t="s">
        <v>146</v>
      </c>
      <c r="B49" s="307"/>
      <c r="C49" s="308"/>
      <c r="D49" s="66">
        <v>500</v>
      </c>
      <c r="E49" s="70">
        <f>D49</f>
        <v>500</v>
      </c>
    </row>
    <row r="50" spans="1:5" ht="18" customHeight="1" x14ac:dyDescent="0.25">
      <c r="A50" s="306" t="s">
        <v>249</v>
      </c>
      <c r="B50" s="307"/>
      <c r="C50" s="308"/>
      <c r="D50" s="130">
        <v>37.5</v>
      </c>
      <c r="E50" s="131">
        <f>D50</f>
        <v>37.5</v>
      </c>
    </row>
    <row r="51" spans="1:5" ht="18" customHeight="1" x14ac:dyDescent="0.25">
      <c r="A51" s="306" t="s">
        <v>250</v>
      </c>
      <c r="B51" s="307"/>
      <c r="C51" s="308"/>
      <c r="D51" s="130">
        <v>37.5</v>
      </c>
      <c r="E51" s="131">
        <f>D51</f>
        <v>37.5</v>
      </c>
    </row>
    <row r="52" spans="1:5" ht="18" customHeight="1" thickBot="1" x14ac:dyDescent="0.3">
      <c r="A52" s="299" t="s">
        <v>292</v>
      </c>
      <c r="B52" s="300"/>
      <c r="C52" s="301"/>
      <c r="D52" s="72">
        <v>500</v>
      </c>
      <c r="E52" s="160">
        <v>500</v>
      </c>
    </row>
    <row r="53" spans="1:5" ht="13.5" customHeight="1" x14ac:dyDescent="0.25"/>
    <row r="54" spans="1:5" x14ac:dyDescent="0.25">
      <c r="A54" s="2" t="s">
        <v>188</v>
      </c>
    </row>
    <row r="55" spans="1:5" x14ac:dyDescent="0.25">
      <c r="A55" s="2" t="s">
        <v>189</v>
      </c>
    </row>
    <row r="56" spans="1:5" ht="12.75" customHeight="1" x14ac:dyDescent="0.25">
      <c r="A56" s="2"/>
    </row>
    <row r="57" spans="1:5" x14ac:dyDescent="0.25">
      <c r="A57" s="2" t="s">
        <v>190</v>
      </c>
    </row>
    <row r="58" spans="1:5" x14ac:dyDescent="0.25">
      <c r="A58" s="2" t="s">
        <v>191</v>
      </c>
    </row>
    <row r="59" spans="1:5" ht="9" customHeight="1" x14ac:dyDescent="0.25"/>
    <row r="60" spans="1:5" x14ac:dyDescent="0.25">
      <c r="A60" t="s">
        <v>148</v>
      </c>
      <c r="C60" t="s">
        <v>150</v>
      </c>
      <c r="E60" t="s">
        <v>152</v>
      </c>
    </row>
    <row r="61" spans="1:5" x14ac:dyDescent="0.25">
      <c r="A61" t="s">
        <v>149</v>
      </c>
      <c r="C61" t="s">
        <v>151</v>
      </c>
      <c r="E61" t="s">
        <v>153</v>
      </c>
    </row>
    <row r="62" spans="1:5" x14ac:dyDescent="0.25">
      <c r="A62" t="s">
        <v>156</v>
      </c>
      <c r="C62" t="s">
        <v>159</v>
      </c>
      <c r="E62" t="s">
        <v>154</v>
      </c>
    </row>
    <row r="63" spans="1:5" x14ac:dyDescent="0.25">
      <c r="A63" t="s">
        <v>157</v>
      </c>
      <c r="C63" t="s">
        <v>158</v>
      </c>
      <c r="E63" t="s">
        <v>155</v>
      </c>
    </row>
    <row r="67" spans="1:1" ht="15.75" x14ac:dyDescent="0.25">
      <c r="A67" s="48"/>
    </row>
  </sheetData>
  <sheetProtection algorithmName="SHA-512" hashValue="3eDWjR34r7hsaVN9+460ugXh9XIEc999sW4BrtK5ccIn1XdqzvHWtIfPlXCTdPOAYGGDq/WOf8OeFI76DVKNXA==" saltValue="+KcV72z8/SkFwrtFT+ZBoA==" spinCount="100000" sheet="1" objects="1" scenarios="1"/>
  <mergeCells count="12">
    <mergeCell ref="G24:G25"/>
    <mergeCell ref="G10:G11"/>
    <mergeCell ref="A43:C43"/>
    <mergeCell ref="A46:C46"/>
    <mergeCell ref="A52:C52"/>
    <mergeCell ref="A10:B11"/>
    <mergeCell ref="C10:D11"/>
    <mergeCell ref="E10:F11"/>
    <mergeCell ref="A48:C48"/>
    <mergeCell ref="A50:C50"/>
    <mergeCell ref="A51:C51"/>
    <mergeCell ref="A49:C4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0" max="16383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L44"/>
  <sheetViews>
    <sheetView workbookViewId="0">
      <selection activeCell="B15" sqref="B15"/>
    </sheetView>
  </sheetViews>
  <sheetFormatPr defaultRowHeight="15" x14ac:dyDescent="0.25"/>
  <cols>
    <col min="1" max="3" width="18.7109375" customWidth="1"/>
    <col min="4" max="5" width="13.7109375" customWidth="1"/>
    <col min="6" max="6" width="18.7109375" customWidth="1"/>
    <col min="7" max="7" width="13.7109375" hidden="1" customWidth="1"/>
    <col min="8" max="8" width="14.5703125" hidden="1" customWidth="1"/>
    <col min="9" max="12" width="0" hidden="1" customWidth="1"/>
  </cols>
  <sheetData>
    <row r="2" spans="1:12" ht="23.25" x14ac:dyDescent="0.35">
      <c r="A2" s="37" t="s">
        <v>17</v>
      </c>
      <c r="B2" s="37"/>
    </row>
    <row r="3" spans="1:12" ht="15" customHeight="1" x14ac:dyDescent="0.35">
      <c r="A3" s="37"/>
      <c r="B3" s="37"/>
    </row>
    <row r="4" spans="1:12" x14ac:dyDescent="0.25">
      <c r="A4" s="49" t="s">
        <v>41</v>
      </c>
    </row>
    <row r="5" spans="1:12" x14ac:dyDescent="0.25">
      <c r="A5" t="s">
        <v>40</v>
      </c>
      <c r="B5" s="36">
        <f>'Summary Chart'!F22</f>
        <v>200</v>
      </c>
      <c r="C5" s="36"/>
      <c r="G5" t="s">
        <v>205</v>
      </c>
      <c r="H5" s="83">
        <f>'Summary Chart'!H22</f>
        <v>400</v>
      </c>
      <c r="I5" s="83" t="e">
        <f>H5+J8</f>
        <v>#VALUE!</v>
      </c>
      <c r="J5">
        <v>20</v>
      </c>
    </row>
    <row r="6" spans="1:12" x14ac:dyDescent="0.25">
      <c r="A6" t="s">
        <v>39</v>
      </c>
      <c r="B6" s="36">
        <f>'Summary Chart'!G22</f>
        <v>200</v>
      </c>
      <c r="C6" s="36"/>
      <c r="D6" s="36"/>
      <c r="G6" t="s">
        <v>206</v>
      </c>
      <c r="H6" s="36">
        <f>'Summary Chart'!I22</f>
        <v>300</v>
      </c>
      <c r="I6" s="83" t="e">
        <f>H6+J9</f>
        <v>#VALUE!</v>
      </c>
    </row>
    <row r="7" spans="1:12" ht="12" customHeight="1" thickBot="1" x14ac:dyDescent="0.3">
      <c r="D7" s="84" t="s">
        <v>20</v>
      </c>
      <c r="E7" s="84" t="s">
        <v>21</v>
      </c>
    </row>
    <row r="8" spans="1:12" ht="15.75" thickBot="1" x14ac:dyDescent="0.3">
      <c r="A8" s="49" t="s">
        <v>83</v>
      </c>
      <c r="B8" s="2" t="s">
        <v>204</v>
      </c>
      <c r="D8" s="101"/>
      <c r="E8" s="102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25">
      <c r="A9" t="str">
        <f>"Original"&amp;" "&amp;"£"&amp;'Summary Chart'!H22</f>
        <v>Original £400</v>
      </c>
      <c r="B9" s="82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25">
      <c r="A10" t="str">
        <f>"Copy"&amp;" "&amp;"£"&amp;'Summary Chart'!I22</f>
        <v>Copy £300</v>
      </c>
      <c r="B10" s="82" t="str">
        <f>L9</f>
        <v/>
      </c>
    </row>
    <row r="11" spans="1:12" x14ac:dyDescent="0.25">
      <c r="A11" s="2" t="s">
        <v>160</v>
      </c>
    </row>
    <row r="12" spans="1:12" x14ac:dyDescent="0.25">
      <c r="A12" s="2" t="s">
        <v>269</v>
      </c>
    </row>
    <row r="13" spans="1:12" x14ac:dyDescent="0.25">
      <c r="A13" s="135" t="s">
        <v>270</v>
      </c>
    </row>
    <row r="14" spans="1:12" x14ac:dyDescent="0.25">
      <c r="A14" s="135"/>
    </row>
    <row r="15" spans="1:12" x14ac:dyDescent="0.25">
      <c r="A15" s="49" t="s">
        <v>161</v>
      </c>
      <c r="B15" s="2" t="s">
        <v>295</v>
      </c>
      <c r="D15" t="s">
        <v>40</v>
      </c>
      <c r="E15" t="s">
        <v>39</v>
      </c>
    </row>
    <row r="16" spans="1:12" ht="18.95" customHeight="1" x14ac:dyDescent="0.25">
      <c r="A16" s="309" t="s">
        <v>60</v>
      </c>
      <c r="B16" s="310"/>
      <c r="C16" s="311"/>
      <c r="D16" s="66">
        <v>200</v>
      </c>
      <c r="E16" s="66">
        <v>100</v>
      </c>
    </row>
    <row r="17" spans="1:6" ht="31.5" customHeight="1" x14ac:dyDescent="0.25">
      <c r="A17" s="309" t="s">
        <v>162</v>
      </c>
      <c r="B17" s="310"/>
      <c r="C17" s="311"/>
      <c r="D17" s="66">
        <v>60</v>
      </c>
      <c r="E17" s="66">
        <f t="shared" ref="E17:E43" si="0">D17</f>
        <v>60</v>
      </c>
      <c r="F17" s="46"/>
    </row>
    <row r="18" spans="1:6" ht="18.95" customHeight="1" x14ac:dyDescent="0.25">
      <c r="A18" s="309" t="s">
        <v>163</v>
      </c>
      <c r="B18" s="310"/>
      <c r="C18" s="311"/>
      <c r="D18" s="66">
        <v>400</v>
      </c>
      <c r="E18" s="66">
        <f t="shared" si="0"/>
        <v>400</v>
      </c>
      <c r="F18" s="46"/>
    </row>
    <row r="19" spans="1:6" ht="18.95" customHeight="1" x14ac:dyDescent="0.25">
      <c r="A19" s="309" t="s">
        <v>147</v>
      </c>
      <c r="B19" s="310"/>
      <c r="C19" s="311"/>
      <c r="D19" s="66">
        <v>400</v>
      </c>
      <c r="E19" s="66">
        <f t="shared" si="0"/>
        <v>400</v>
      </c>
    </row>
    <row r="20" spans="1:6" ht="18.95" customHeight="1" x14ac:dyDescent="0.25">
      <c r="A20" s="309" t="s">
        <v>164</v>
      </c>
      <c r="B20" s="310"/>
      <c r="C20" s="311"/>
      <c r="D20" s="66">
        <v>40</v>
      </c>
      <c r="E20" s="66">
        <f t="shared" si="0"/>
        <v>40</v>
      </c>
    </row>
    <row r="21" spans="1:6" ht="18.95" customHeight="1" x14ac:dyDescent="0.25">
      <c r="A21" s="309" t="s">
        <v>165</v>
      </c>
      <c r="B21" s="310"/>
      <c r="C21" s="311"/>
      <c r="D21" s="66">
        <v>400</v>
      </c>
      <c r="E21" s="66">
        <f t="shared" si="0"/>
        <v>400</v>
      </c>
    </row>
    <row r="22" spans="1:6" ht="30.75" customHeight="1" x14ac:dyDescent="0.25">
      <c r="A22" s="309" t="s">
        <v>166</v>
      </c>
      <c r="B22" s="310"/>
      <c r="C22" s="311"/>
      <c r="D22" s="66">
        <v>150</v>
      </c>
      <c r="E22" s="66">
        <f t="shared" si="0"/>
        <v>150</v>
      </c>
    </row>
    <row r="23" spans="1:6" ht="18.95" customHeight="1" x14ac:dyDescent="0.25">
      <c r="A23" s="309" t="s">
        <v>167</v>
      </c>
      <c r="B23" s="310"/>
      <c r="C23" s="311"/>
      <c r="D23" s="66">
        <v>200</v>
      </c>
      <c r="E23" s="66">
        <f t="shared" si="0"/>
        <v>200</v>
      </c>
    </row>
    <row r="24" spans="1:6" ht="18.95" customHeight="1" x14ac:dyDescent="0.25">
      <c r="A24" s="309" t="s">
        <v>168</v>
      </c>
      <c r="B24" s="310"/>
      <c r="C24" s="311"/>
      <c r="D24" s="66">
        <v>300</v>
      </c>
      <c r="E24" s="66">
        <f>D24</f>
        <v>300</v>
      </c>
    </row>
    <row r="25" spans="1:6" ht="18.95" customHeight="1" x14ac:dyDescent="0.25">
      <c r="A25" s="309" t="s">
        <v>169</v>
      </c>
      <c r="B25" s="310"/>
      <c r="C25" s="311"/>
      <c r="D25" s="66">
        <v>300</v>
      </c>
      <c r="E25" s="66">
        <f t="shared" si="0"/>
        <v>300</v>
      </c>
    </row>
    <row r="26" spans="1:6" ht="18.95" customHeight="1" x14ac:dyDescent="0.25">
      <c r="A26" s="309" t="s">
        <v>170</v>
      </c>
      <c r="B26" s="310"/>
      <c r="C26" s="311"/>
      <c r="D26" s="66">
        <v>300</v>
      </c>
      <c r="E26" s="66">
        <f t="shared" si="0"/>
        <v>300</v>
      </c>
    </row>
    <row r="27" spans="1:6" ht="30.75" customHeight="1" x14ac:dyDescent="0.25">
      <c r="A27" s="309" t="s">
        <v>171</v>
      </c>
      <c r="B27" s="310"/>
      <c r="C27" s="311"/>
      <c r="D27" s="66">
        <v>20</v>
      </c>
      <c r="E27" s="66">
        <f t="shared" si="0"/>
        <v>20</v>
      </c>
    </row>
    <row r="28" spans="1:6" ht="30.75" customHeight="1" x14ac:dyDescent="0.25">
      <c r="A28" s="309" t="s">
        <v>172</v>
      </c>
      <c r="B28" s="310"/>
      <c r="C28" s="311"/>
      <c r="D28" s="66">
        <v>300</v>
      </c>
      <c r="E28" s="66">
        <f t="shared" si="0"/>
        <v>300</v>
      </c>
    </row>
    <row r="29" spans="1:6" ht="30.75" customHeight="1" x14ac:dyDescent="0.25">
      <c r="A29" s="309" t="s">
        <v>173</v>
      </c>
      <c r="B29" s="310"/>
      <c r="C29" s="311"/>
      <c r="D29" s="66">
        <v>200</v>
      </c>
      <c r="E29" s="66">
        <f t="shared" si="0"/>
        <v>200</v>
      </c>
    </row>
    <row r="30" spans="1:6" ht="18.95" customHeight="1" x14ac:dyDescent="0.25">
      <c r="A30" s="309" t="s">
        <v>174</v>
      </c>
      <c r="B30" s="310"/>
      <c r="C30" s="311"/>
      <c r="D30" s="66">
        <v>400</v>
      </c>
      <c r="E30" s="66">
        <f t="shared" si="0"/>
        <v>400</v>
      </c>
    </row>
    <row r="31" spans="1:6" ht="18.95" customHeight="1" x14ac:dyDescent="0.25">
      <c r="A31" s="309" t="s">
        <v>175</v>
      </c>
      <c r="B31" s="310"/>
      <c r="C31" s="311"/>
      <c r="D31" s="66">
        <v>400</v>
      </c>
      <c r="E31" s="66">
        <f>D31</f>
        <v>400</v>
      </c>
    </row>
    <row r="32" spans="1:6" ht="18.95" customHeight="1" x14ac:dyDescent="0.25">
      <c r="A32" s="309" t="s">
        <v>176</v>
      </c>
      <c r="B32" s="310"/>
      <c r="C32" s="311"/>
      <c r="D32" s="66">
        <v>400</v>
      </c>
      <c r="E32" s="66">
        <f t="shared" si="0"/>
        <v>400</v>
      </c>
    </row>
    <row r="33" spans="1:5" ht="18.95" customHeight="1" x14ac:dyDescent="0.25">
      <c r="A33" s="309" t="s">
        <v>177</v>
      </c>
      <c r="B33" s="310"/>
      <c r="C33" s="311"/>
      <c r="D33" s="66">
        <v>400</v>
      </c>
      <c r="E33" s="66">
        <f t="shared" si="0"/>
        <v>400</v>
      </c>
    </row>
    <row r="34" spans="1:5" ht="18.95" customHeight="1" x14ac:dyDescent="0.25">
      <c r="A34" s="309" t="s">
        <v>178</v>
      </c>
      <c r="B34" s="310"/>
      <c r="C34" s="311"/>
      <c r="D34" s="66">
        <v>400</v>
      </c>
      <c r="E34" s="66">
        <f t="shared" si="0"/>
        <v>400</v>
      </c>
    </row>
    <row r="35" spans="1:5" ht="18.95" customHeight="1" x14ac:dyDescent="0.25">
      <c r="A35" s="309" t="s">
        <v>179</v>
      </c>
      <c r="B35" s="310"/>
      <c r="C35" s="311"/>
      <c r="D35" s="66">
        <v>400</v>
      </c>
      <c r="E35" s="66">
        <f t="shared" si="0"/>
        <v>400</v>
      </c>
    </row>
    <row r="36" spans="1:5" ht="18.95" customHeight="1" x14ac:dyDescent="0.25">
      <c r="A36" s="309" t="s">
        <v>180</v>
      </c>
      <c r="B36" s="310"/>
      <c r="C36" s="311"/>
      <c r="D36" s="66">
        <v>400</v>
      </c>
      <c r="E36" s="66">
        <f t="shared" si="0"/>
        <v>400</v>
      </c>
    </row>
    <row r="37" spans="1:5" ht="18.95" customHeight="1" x14ac:dyDescent="0.25">
      <c r="A37" s="309" t="s">
        <v>181</v>
      </c>
      <c r="B37" s="310"/>
      <c r="C37" s="311"/>
      <c r="D37" s="66">
        <v>400</v>
      </c>
      <c r="E37" s="66">
        <f t="shared" si="0"/>
        <v>400</v>
      </c>
    </row>
    <row r="38" spans="1:5" ht="18.95" customHeight="1" x14ac:dyDescent="0.25">
      <c r="A38" s="309" t="s">
        <v>182</v>
      </c>
      <c r="B38" s="310"/>
      <c r="C38" s="311"/>
      <c r="D38" s="66">
        <v>400</v>
      </c>
      <c r="E38" s="66">
        <f>D38</f>
        <v>400</v>
      </c>
    </row>
    <row r="39" spans="1:5" ht="18.95" customHeight="1" x14ac:dyDescent="0.25">
      <c r="A39" s="309" t="s">
        <v>183</v>
      </c>
      <c r="B39" s="310"/>
      <c r="C39" s="311"/>
      <c r="D39" s="66">
        <v>400</v>
      </c>
      <c r="E39" s="66">
        <f t="shared" si="0"/>
        <v>400</v>
      </c>
    </row>
    <row r="40" spans="1:5" ht="18.95" customHeight="1" x14ac:dyDescent="0.25">
      <c r="A40" s="309" t="s">
        <v>184</v>
      </c>
      <c r="B40" s="310"/>
      <c r="C40" s="311"/>
      <c r="D40" s="66">
        <v>400</v>
      </c>
      <c r="E40" s="66">
        <f t="shared" si="0"/>
        <v>400</v>
      </c>
    </row>
    <row r="41" spans="1:5" ht="18.95" customHeight="1" x14ac:dyDescent="0.25">
      <c r="A41" s="309" t="s">
        <v>185</v>
      </c>
      <c r="B41" s="310"/>
      <c r="C41" s="311"/>
      <c r="D41" s="66">
        <v>400</v>
      </c>
      <c r="E41" s="66">
        <f t="shared" si="0"/>
        <v>400</v>
      </c>
    </row>
    <row r="42" spans="1:5" ht="18.95" customHeight="1" x14ac:dyDescent="0.25">
      <c r="A42" s="309" t="s">
        <v>186</v>
      </c>
      <c r="B42" s="310"/>
      <c r="C42" s="311"/>
      <c r="D42" s="66">
        <v>400</v>
      </c>
      <c r="E42" s="66">
        <f t="shared" si="0"/>
        <v>400</v>
      </c>
    </row>
    <row r="43" spans="1:5" ht="17.25" customHeight="1" x14ac:dyDescent="0.25">
      <c r="A43" s="309" t="s">
        <v>187</v>
      </c>
      <c r="B43" s="310"/>
      <c r="C43" s="311"/>
      <c r="D43" s="66">
        <v>400</v>
      </c>
      <c r="E43" s="66">
        <f t="shared" si="0"/>
        <v>400</v>
      </c>
    </row>
    <row r="44" spans="1:5" ht="22.5" customHeight="1" x14ac:dyDescent="0.25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</mergeCells>
  <hyperlinks>
    <hyperlink ref="A13" r:id="rId1" xr:uid="{00000000-0004-0000-1000-000000000000}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27"/>
  <sheetViews>
    <sheetView workbookViewId="0">
      <selection activeCell="F9" sqref="F9:G9"/>
    </sheetView>
  </sheetViews>
  <sheetFormatPr defaultRowHeight="15" x14ac:dyDescent="0.25"/>
  <cols>
    <col min="1" max="1" width="10.28515625" customWidth="1"/>
    <col min="4" max="4" width="11.7109375" customWidth="1"/>
    <col min="5" max="5" width="12.7109375" customWidth="1"/>
    <col min="9" max="11" width="9.140625" hidden="1" customWidth="1"/>
    <col min="12" max="14" width="0" hidden="1" customWidth="1"/>
  </cols>
  <sheetData>
    <row r="2" spans="1:13" ht="23.25" x14ac:dyDescent="0.35">
      <c r="A2" s="37" t="s">
        <v>44</v>
      </c>
      <c r="B2" s="37"/>
    </row>
    <row r="3" spans="1:13" ht="24.75" customHeight="1" x14ac:dyDescent="0.35">
      <c r="A3" s="37" t="s">
        <v>288</v>
      </c>
      <c r="B3" s="37"/>
    </row>
    <row r="4" spans="1:13" x14ac:dyDescent="0.25">
      <c r="A4" s="49" t="s">
        <v>41</v>
      </c>
      <c r="B4" s="50"/>
    </row>
    <row r="5" spans="1:13" x14ac:dyDescent="0.25">
      <c r="A5" t="s">
        <v>40</v>
      </c>
      <c r="C5" s="36">
        <f>'Summary Chart'!F4</f>
        <v>60</v>
      </c>
    </row>
    <row r="6" spans="1:13" x14ac:dyDescent="0.25">
      <c r="A6" t="s">
        <v>39</v>
      </c>
      <c r="C6" s="36">
        <f>'Summary Chart'!G4</f>
        <v>60</v>
      </c>
      <c r="D6" s="36"/>
    </row>
    <row r="8" spans="1:13" ht="15.75" thickBot="1" x14ac:dyDescent="0.3">
      <c r="A8" s="49" t="s">
        <v>42</v>
      </c>
      <c r="B8" s="50"/>
    </row>
    <row r="9" spans="1:13" ht="15.75" thickBot="1" x14ac:dyDescent="0.3">
      <c r="A9" s="129" t="s">
        <v>283</v>
      </c>
      <c r="B9" s="152"/>
      <c r="C9" s="152"/>
      <c r="D9" s="152"/>
      <c r="E9" s="152"/>
      <c r="F9" s="257">
        <v>181.96</v>
      </c>
      <c r="G9" s="258"/>
    </row>
    <row r="10" spans="1:13" x14ac:dyDescent="0.25">
      <c r="A10" s="2"/>
    </row>
    <row r="11" spans="1:13" ht="15.75" thickBot="1" x14ac:dyDescent="0.3">
      <c r="A11" s="2"/>
    </row>
    <row r="12" spans="1:13" ht="15.75" thickBot="1" x14ac:dyDescent="0.3">
      <c r="A12" s="2"/>
      <c r="B12" s="266" t="s">
        <v>198</v>
      </c>
      <c r="C12" s="266"/>
      <c r="D12" s="265" t="s">
        <v>284</v>
      </c>
      <c r="E12" s="265"/>
      <c r="F12" s="273" t="s">
        <v>131</v>
      </c>
      <c r="G12" s="274"/>
      <c r="L12" t="s">
        <v>282</v>
      </c>
    </row>
    <row r="13" spans="1:13" ht="15.75" x14ac:dyDescent="0.25">
      <c r="A13" s="79" t="s">
        <v>199</v>
      </c>
      <c r="B13" s="267">
        <v>0</v>
      </c>
      <c r="C13" s="268"/>
      <c r="D13" s="259" t="s">
        <v>202</v>
      </c>
      <c r="E13" s="260"/>
      <c r="F13" s="275" t="str">
        <f>IF(K13=0,"",M13)</f>
        <v/>
      </c>
      <c r="G13" s="276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75" x14ac:dyDescent="0.25">
      <c r="A14" s="79" t="s">
        <v>200</v>
      </c>
      <c r="B14" s="269">
        <v>0</v>
      </c>
      <c r="C14" s="270"/>
      <c r="D14" s="261">
        <v>1.6641999999999999</v>
      </c>
      <c r="E14" s="262"/>
      <c r="F14" s="277" t="str">
        <f>IF(K14=0,"",M14)</f>
        <v/>
      </c>
      <c r="G14" s="278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.5" thickBot="1" x14ac:dyDescent="0.3">
      <c r="A15" s="79" t="s">
        <v>201</v>
      </c>
      <c r="B15" s="271">
        <v>0</v>
      </c>
      <c r="C15" s="272"/>
      <c r="D15" s="263">
        <v>1.2062999999999999</v>
      </c>
      <c r="E15" s="264"/>
      <c r="F15" s="279" t="str">
        <f>IF(K15=0,"",M15)</f>
        <v/>
      </c>
      <c r="G15" s="280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25">
      <c r="A16" s="2"/>
    </row>
    <row r="17" spans="1:3" x14ac:dyDescent="0.25">
      <c r="A17" s="2"/>
    </row>
    <row r="18" spans="1:3" x14ac:dyDescent="0.25">
      <c r="A18" s="1" t="s">
        <v>37</v>
      </c>
    </row>
    <row r="19" spans="1:3" x14ac:dyDescent="0.25">
      <c r="A19" t="s">
        <v>38</v>
      </c>
    </row>
    <row r="21" spans="1:3" x14ac:dyDescent="0.25">
      <c r="A21" t="s">
        <v>36</v>
      </c>
    </row>
    <row r="23" spans="1:3" x14ac:dyDescent="0.25">
      <c r="A23" s="49" t="s">
        <v>43</v>
      </c>
      <c r="B23" s="50"/>
      <c r="C23" s="36">
        <f>'Summary Chart'!I4</f>
        <v>7</v>
      </c>
    </row>
    <row r="25" spans="1:3" x14ac:dyDescent="0.25">
      <c r="A25" s="49" t="s">
        <v>50</v>
      </c>
      <c r="B25" s="50"/>
    </row>
    <row r="26" spans="1:3" x14ac:dyDescent="0.25">
      <c r="A26" t="s">
        <v>40</v>
      </c>
      <c r="C26" s="36">
        <f>'Summary Chart'!J4</f>
        <v>60</v>
      </c>
    </row>
    <row r="27" spans="1:3" x14ac:dyDescent="0.25">
      <c r="A27" t="s">
        <v>39</v>
      </c>
      <c r="C27" s="36">
        <f>'Summary Chart'!K4</f>
        <v>60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B12:C12"/>
    <mergeCell ref="B13:C13"/>
    <mergeCell ref="B14:C14"/>
    <mergeCell ref="B15:C15"/>
    <mergeCell ref="F12:G12"/>
    <mergeCell ref="F13:G13"/>
    <mergeCell ref="F14:G14"/>
    <mergeCell ref="F15:G15"/>
    <mergeCell ref="F9:G9"/>
    <mergeCell ref="D13:E13"/>
    <mergeCell ref="D14:E14"/>
    <mergeCell ref="D15:E15"/>
    <mergeCell ref="D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D11"/>
  <sheetViews>
    <sheetView workbookViewId="0">
      <selection activeCell="A5" sqref="A5"/>
    </sheetView>
  </sheetViews>
  <sheetFormatPr defaultRowHeight="15" x14ac:dyDescent="0.25"/>
  <cols>
    <col min="1" max="1" width="53.28515625" customWidth="1"/>
    <col min="2" max="2" width="26" customWidth="1"/>
  </cols>
  <sheetData>
    <row r="2" spans="1:4" ht="23.25" x14ac:dyDescent="0.35">
      <c r="A2" s="37" t="s">
        <v>237</v>
      </c>
      <c r="B2" s="37"/>
    </row>
    <row r="3" spans="1:4" ht="15" customHeight="1" x14ac:dyDescent="0.35">
      <c r="A3" s="37"/>
      <c r="B3" s="37"/>
    </row>
    <row r="4" spans="1:4" x14ac:dyDescent="0.25">
      <c r="A4" s="49" t="s">
        <v>399</v>
      </c>
    </row>
    <row r="5" spans="1:4" x14ac:dyDescent="0.25">
      <c r="A5" t="s">
        <v>40</v>
      </c>
      <c r="B5" s="36" t="str">
        <f>'Summary Chart'!F5</f>
        <v>N/A</v>
      </c>
    </row>
    <row r="6" spans="1:4" x14ac:dyDescent="0.25">
      <c r="A6" t="s">
        <v>39</v>
      </c>
      <c r="B6" s="36" t="str">
        <f>'Summary Chart'!G5</f>
        <v>N/A</v>
      </c>
      <c r="D6" s="36"/>
    </row>
    <row r="8" spans="1:4" x14ac:dyDescent="0.25">
      <c r="A8" s="2" t="s">
        <v>42</v>
      </c>
      <c r="B8" s="36" t="s">
        <v>202</v>
      </c>
    </row>
    <row r="9" spans="1:4" x14ac:dyDescent="0.25">
      <c r="A9" s="2"/>
    </row>
    <row r="10" spans="1:4" ht="29.25" customHeight="1" thickBot="1" x14ac:dyDescent="0.3">
      <c r="A10" s="75"/>
      <c r="B10" s="74"/>
    </row>
    <row r="11" spans="1:4" ht="20.100000000000001" customHeight="1" thickBot="1" x14ac:dyDescent="0.3">
      <c r="A11" s="76" t="s">
        <v>398</v>
      </c>
      <c r="B11" s="77" t="s">
        <v>397</v>
      </c>
    </row>
  </sheetData>
  <sheetProtection algorithmName="SHA-512" hashValue="6E9pZYyAhwBNujsudNcqjXNyNLg9Ii5UAmr9An5hek4/XgmZ8h6Jm2LZwQ4LBZ192VEFckwdIS1+Kr208EGWcQ==" saltValue="uxk2LRw9iGof0SOO/VukL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F66"/>
  <sheetViews>
    <sheetView topLeftCell="A49" zoomScaleNormal="100" workbookViewId="0">
      <selection activeCell="A55" sqref="A55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48</v>
      </c>
      <c r="B2" s="37" t="s">
        <v>299</v>
      </c>
    </row>
    <row r="3" spans="1:4" ht="15" customHeight="1" x14ac:dyDescent="0.35">
      <c r="A3" s="37"/>
      <c r="B3" s="37"/>
    </row>
    <row r="4" spans="1:4" x14ac:dyDescent="0.25">
      <c r="A4" s="49" t="s">
        <v>41</v>
      </c>
    </row>
    <row r="5" spans="1:4" x14ac:dyDescent="0.25">
      <c r="A5" t="s">
        <v>40</v>
      </c>
      <c r="B5" s="36">
        <f>'Summary Chart'!F6</f>
        <v>100</v>
      </c>
    </row>
    <row r="6" spans="1:4" x14ac:dyDescent="0.25">
      <c r="A6" t="s">
        <v>39</v>
      </c>
      <c r="B6" s="36">
        <f>'Summary Chart'!G6</f>
        <v>100</v>
      </c>
      <c r="D6" s="36"/>
    </row>
    <row r="8" spans="1:4" x14ac:dyDescent="0.25">
      <c r="A8" s="49" t="s">
        <v>49</v>
      </c>
    </row>
    <row r="9" spans="1:4" x14ac:dyDescent="0.25">
      <c r="A9" t="s">
        <v>40</v>
      </c>
      <c r="B9" s="36">
        <f>'Summary Chart'!H6</f>
        <v>100</v>
      </c>
    </row>
    <row r="10" spans="1:4" x14ac:dyDescent="0.25">
      <c r="A10" t="s">
        <v>39</v>
      </c>
      <c r="B10" s="36">
        <f>'Summary Chart'!I6</f>
        <v>100</v>
      </c>
    </row>
    <row r="11" spans="1:4" x14ac:dyDescent="0.25">
      <c r="B11" s="36"/>
    </row>
    <row r="12" spans="1:4" x14ac:dyDescent="0.25">
      <c r="A12" s="49" t="s">
        <v>50</v>
      </c>
    </row>
    <row r="13" spans="1:4" x14ac:dyDescent="0.25">
      <c r="A13" t="s">
        <v>40</v>
      </c>
      <c r="B13" s="36">
        <f>'Summary Chart'!J6</f>
        <v>160</v>
      </c>
    </row>
    <row r="14" spans="1:4" x14ac:dyDescent="0.25">
      <c r="A14" t="s">
        <v>39</v>
      </c>
      <c r="B14" s="36">
        <f>'Summary Chart'!K6</f>
        <v>160</v>
      </c>
    </row>
    <row r="15" spans="1:4" x14ac:dyDescent="0.25">
      <c r="B15" s="36"/>
    </row>
    <row r="16" spans="1:4" x14ac:dyDescent="0.25">
      <c r="A16" s="2" t="s">
        <v>51</v>
      </c>
    </row>
    <row r="18" spans="1:6" x14ac:dyDescent="0.25">
      <c r="A18" s="2" t="s">
        <v>52</v>
      </c>
    </row>
    <row r="19" spans="1:6" x14ac:dyDescent="0.25">
      <c r="A19" s="2"/>
    </row>
    <row r="20" spans="1:6" x14ac:dyDescent="0.25">
      <c r="A20" s="2" t="s">
        <v>208</v>
      </c>
    </row>
    <row r="21" spans="1:6" x14ac:dyDescent="0.25">
      <c r="A21" s="2" t="s">
        <v>341</v>
      </c>
    </row>
    <row r="22" spans="1:6" x14ac:dyDescent="0.25">
      <c r="A22" s="2" t="s">
        <v>342</v>
      </c>
    </row>
    <row r="23" spans="1:6" x14ac:dyDescent="0.25">
      <c r="A23" s="2"/>
    </row>
    <row r="24" spans="1:6" x14ac:dyDescent="0.25">
      <c r="A24" s="2" t="s">
        <v>293</v>
      </c>
    </row>
    <row r="26" spans="1:6" x14ac:dyDescent="0.25">
      <c r="A26" s="2" t="s">
        <v>375</v>
      </c>
      <c r="B26" s="136"/>
      <c r="C26" s="136"/>
      <c r="D26" s="136"/>
      <c r="E26" s="136"/>
      <c r="F26" s="136"/>
    </row>
    <row r="27" spans="1:6" x14ac:dyDescent="0.25">
      <c r="A27" s="2"/>
    </row>
    <row r="28" spans="1:6" s="2" customFormat="1" x14ac:dyDescent="0.25">
      <c r="A28" s="2" t="s">
        <v>307</v>
      </c>
    </row>
    <row r="29" spans="1:6" s="2" customFormat="1" x14ac:dyDescent="0.25">
      <c r="A29" s="2" t="s">
        <v>308</v>
      </c>
    </row>
    <row r="30" spans="1:6" x14ac:dyDescent="0.25">
      <c r="A30" s="2" t="s">
        <v>326</v>
      </c>
    </row>
    <row r="31" spans="1:6" x14ac:dyDescent="0.25">
      <c r="A31" s="2"/>
    </row>
    <row r="32" spans="1:6" x14ac:dyDescent="0.25">
      <c r="A32" s="129" t="s">
        <v>309</v>
      </c>
    </row>
    <row r="33" spans="1:3" x14ac:dyDescent="0.25">
      <c r="A33" s="129" t="s">
        <v>310</v>
      </c>
    </row>
    <row r="34" spans="1:3" x14ac:dyDescent="0.25">
      <c r="A34" s="200"/>
    </row>
    <row r="35" spans="1:3" x14ac:dyDescent="0.25">
      <c r="A35" s="2" t="s">
        <v>334</v>
      </c>
      <c r="B35" s="2"/>
      <c r="C35" s="2"/>
    </row>
    <row r="36" spans="1:3" x14ac:dyDescent="0.25">
      <c r="A36" s="2" t="s">
        <v>383</v>
      </c>
    </row>
    <row r="37" spans="1:3" x14ac:dyDescent="0.25">
      <c r="A37" s="2" t="s">
        <v>337</v>
      </c>
    </row>
    <row r="38" spans="1:3" s="210" customFormat="1" x14ac:dyDescent="0.25">
      <c r="A38" s="210" t="s">
        <v>338</v>
      </c>
    </row>
    <row r="39" spans="1:3" s="210" customFormat="1" x14ac:dyDescent="0.25">
      <c r="A39" s="210" t="s">
        <v>339</v>
      </c>
    </row>
    <row r="40" spans="1:3" x14ac:dyDescent="0.25">
      <c r="A40" s="2" t="s">
        <v>335</v>
      </c>
    </row>
    <row r="41" spans="1:3" x14ac:dyDescent="0.25">
      <c r="A41" s="210" t="s">
        <v>340</v>
      </c>
    </row>
    <row r="42" spans="1:3" s="210" customFormat="1" x14ac:dyDescent="0.25">
      <c r="A42" s="210" t="s">
        <v>336</v>
      </c>
    </row>
    <row r="43" spans="1:3" x14ac:dyDescent="0.25">
      <c r="A43" s="2" t="s">
        <v>384</v>
      </c>
    </row>
    <row r="44" spans="1:3" x14ac:dyDescent="0.25">
      <c r="A44" s="2" t="s">
        <v>287</v>
      </c>
      <c r="B44" s="153"/>
    </row>
    <row r="45" spans="1:3" x14ac:dyDescent="0.25">
      <c r="A45" s="2"/>
    </row>
    <row r="46" spans="1:3" x14ac:dyDescent="0.25">
      <c r="A46" s="2" t="s">
        <v>343</v>
      </c>
    </row>
    <row r="48" spans="1:3" x14ac:dyDescent="0.25">
      <c r="A48" s="210" t="s">
        <v>380</v>
      </c>
    </row>
    <row r="49" spans="1:1" x14ac:dyDescent="0.25">
      <c r="A49" s="210" t="s">
        <v>379</v>
      </c>
    </row>
    <row r="50" spans="1:1" x14ac:dyDescent="0.25">
      <c r="A50" s="210" t="s">
        <v>376</v>
      </c>
    </row>
    <row r="51" spans="1:1" x14ac:dyDescent="0.25">
      <c r="A51" s="210" t="s">
        <v>377</v>
      </c>
    </row>
    <row r="52" spans="1:1" x14ac:dyDescent="0.25">
      <c r="A52" s="210" t="s">
        <v>378</v>
      </c>
    </row>
    <row r="53" spans="1:1" x14ac:dyDescent="0.25">
      <c r="A53" s="210" t="s">
        <v>381</v>
      </c>
    </row>
    <row r="55" spans="1:1" x14ac:dyDescent="0.25">
      <c r="A55" s="210" t="s">
        <v>385</v>
      </c>
    </row>
    <row r="56" spans="1:1" x14ac:dyDescent="0.25">
      <c r="A56" s="210" t="s">
        <v>386</v>
      </c>
    </row>
    <row r="57" spans="1:1" x14ac:dyDescent="0.25">
      <c r="A57" s="210" t="s">
        <v>387</v>
      </c>
    </row>
    <row r="58" spans="1:1" x14ac:dyDescent="0.25">
      <c r="A58" s="210" t="s">
        <v>388</v>
      </c>
    </row>
    <row r="59" spans="1:1" x14ac:dyDescent="0.25">
      <c r="A59" s="210" t="s">
        <v>389</v>
      </c>
    </row>
    <row r="60" spans="1:1" x14ac:dyDescent="0.25">
      <c r="A60" s="210" t="s">
        <v>390</v>
      </c>
    </row>
    <row r="61" spans="1:1" x14ac:dyDescent="0.25">
      <c r="A61" s="210" t="s">
        <v>391</v>
      </c>
    </row>
    <row r="62" spans="1:1" x14ac:dyDescent="0.25">
      <c r="A62" s="2" t="s">
        <v>392</v>
      </c>
    </row>
    <row r="63" spans="1:1" x14ac:dyDescent="0.25">
      <c r="A63" s="2" t="s">
        <v>396</v>
      </c>
    </row>
    <row r="64" spans="1:1" x14ac:dyDescent="0.25">
      <c r="A64" s="2" t="s">
        <v>393</v>
      </c>
    </row>
    <row r="65" spans="1:1" x14ac:dyDescent="0.25">
      <c r="A65" s="2" t="s">
        <v>394</v>
      </c>
    </row>
    <row r="66" spans="1:1" x14ac:dyDescent="0.25">
      <c r="A66" s="2" t="s">
        <v>395</v>
      </c>
    </row>
  </sheetData>
  <sheetProtection algorithmName="SHA-512" hashValue="z06mCfgp43mSOxmnPHu6krY+Pl/DOsurwBSkmPAJbEys6fEaxHqfHCEcuJz1T6fiyaGf61bo3OxYjwGpWdEO3w==" saltValue="INYmMYbY0MUhwJrcmKuQVQ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B5"/>
  <sheetViews>
    <sheetView workbookViewId="0">
      <selection activeCell="A5" sqref="A5"/>
    </sheetView>
  </sheetViews>
  <sheetFormatPr defaultRowHeight="15" x14ac:dyDescent="0.25"/>
  <cols>
    <col min="1" max="1" width="23.28515625" customWidth="1"/>
    <col min="2" max="2" width="26" customWidth="1"/>
  </cols>
  <sheetData>
    <row r="2" spans="1:2" ht="23.25" x14ac:dyDescent="0.35">
      <c r="A2" s="37" t="s">
        <v>240</v>
      </c>
      <c r="B2" s="37"/>
    </row>
    <row r="3" spans="1:2" ht="15" customHeight="1" x14ac:dyDescent="0.35">
      <c r="A3" s="37"/>
      <c r="B3" s="37"/>
    </row>
    <row r="4" spans="1:2" x14ac:dyDescent="0.25">
      <c r="A4" s="2" t="s">
        <v>54</v>
      </c>
    </row>
    <row r="5" spans="1:2" x14ac:dyDescent="0.25">
      <c r="A5" s="2" t="s">
        <v>324</v>
      </c>
    </row>
  </sheetData>
  <sheetProtection algorithmName="SHA-512" hashValue="Y7uNL/TO46tZqrghtg26bBNdVI1xqKp4VK8prfopiGfQN7pIuvCTz502Cl9lfhzzjf9dHGmVEtEUHRUxdcCHlA==" saltValue="ByRJt3Q8qmfsmWLEozZLL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D27"/>
  <sheetViews>
    <sheetView workbookViewId="0">
      <selection activeCell="B5" sqref="B5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55</v>
      </c>
      <c r="B2" s="37"/>
    </row>
    <row r="3" spans="1:4" ht="15" customHeight="1" x14ac:dyDescent="0.35">
      <c r="A3" s="37"/>
      <c r="B3" s="37"/>
    </row>
    <row r="4" spans="1:4" x14ac:dyDescent="0.25">
      <c r="A4" s="49" t="s">
        <v>41</v>
      </c>
    </row>
    <row r="5" spans="1:4" x14ac:dyDescent="0.25">
      <c r="A5" t="s">
        <v>40</v>
      </c>
      <c r="B5" s="221">
        <f>'Summary Chart'!F8</f>
        <v>63.2</v>
      </c>
    </row>
    <row r="6" spans="1:4" x14ac:dyDescent="0.25">
      <c r="A6" t="s">
        <v>39</v>
      </c>
      <c r="B6" s="221">
        <f>'Summary Chart'!G8</f>
        <v>63.2</v>
      </c>
      <c r="D6" s="36"/>
    </row>
    <row r="8" spans="1:4" x14ac:dyDescent="0.25">
      <c r="A8" s="49" t="s">
        <v>49</v>
      </c>
    </row>
    <row r="9" spans="1:4" x14ac:dyDescent="0.25">
      <c r="A9" t="s">
        <v>40</v>
      </c>
      <c r="B9" s="221">
        <f>'Summary Chart'!H8</f>
        <v>63.2</v>
      </c>
    </row>
    <row r="10" spans="1:4" x14ac:dyDescent="0.25">
      <c r="A10" t="s">
        <v>39</v>
      </c>
      <c r="B10" s="221">
        <f>'Summary Chart'!I8</f>
        <v>63.2</v>
      </c>
    </row>
    <row r="11" spans="1:4" x14ac:dyDescent="0.25">
      <c r="B11" s="36"/>
    </row>
    <row r="12" spans="1:4" x14ac:dyDescent="0.25">
      <c r="A12" s="49" t="s">
        <v>50</v>
      </c>
      <c r="B12" s="2" t="s">
        <v>321</v>
      </c>
    </row>
    <row r="13" spans="1:4" x14ac:dyDescent="0.25">
      <c r="A13" t="s">
        <v>40</v>
      </c>
      <c r="B13" s="221">
        <f>'Summary Chart'!J8</f>
        <v>63.2</v>
      </c>
    </row>
    <row r="14" spans="1:4" x14ac:dyDescent="0.25">
      <c r="A14" t="s">
        <v>39</v>
      </c>
      <c r="B14" s="221">
        <f>'Summary Chart'!K8</f>
        <v>63.2</v>
      </c>
    </row>
    <row r="15" spans="1:4" x14ac:dyDescent="0.25">
      <c r="B15" s="36"/>
    </row>
    <row r="16" spans="1:4" x14ac:dyDescent="0.25">
      <c r="A16" s="2" t="s">
        <v>285</v>
      </c>
    </row>
    <row r="18" spans="1:2" x14ac:dyDescent="0.25">
      <c r="A18" s="2" t="s">
        <v>56</v>
      </c>
    </row>
    <row r="19" spans="1:2" x14ac:dyDescent="0.25">
      <c r="A19" t="s">
        <v>194</v>
      </c>
    </row>
    <row r="20" spans="1:2" x14ac:dyDescent="0.25">
      <c r="A20" t="s">
        <v>195</v>
      </c>
    </row>
    <row r="21" spans="1:2" x14ac:dyDescent="0.25">
      <c r="A21" s="41"/>
    </row>
    <row r="22" spans="1:2" x14ac:dyDescent="0.25">
      <c r="A22" s="2" t="s">
        <v>57</v>
      </c>
    </row>
    <row r="23" spans="1:2" x14ac:dyDescent="0.25">
      <c r="A23" t="s">
        <v>196</v>
      </c>
    </row>
    <row r="24" spans="1:2" x14ac:dyDescent="0.25">
      <c r="A24" t="s">
        <v>197</v>
      </c>
    </row>
    <row r="26" spans="1:2" x14ac:dyDescent="0.25">
      <c r="A26" t="s">
        <v>58</v>
      </c>
      <c r="B26" t="s">
        <v>193</v>
      </c>
    </row>
    <row r="27" spans="1:2" x14ac:dyDescent="0.25">
      <c r="A27" t="s">
        <v>289</v>
      </c>
    </row>
  </sheetData>
  <sheetProtection algorithmName="SHA-512" hashValue="VtUZFlOL24s5wj//ca7mwhAlMkbZRUF1lLU9hhynZiR+5KQBYZq4ZgtH12JmZrHF0F5ZN57FMaDaOEQfyo9pQQ==" saltValue="IqBN42DcAROjbab0GxCFZ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D18"/>
  <sheetViews>
    <sheetView workbookViewId="0">
      <selection activeCell="C14" sqref="C14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59</v>
      </c>
      <c r="B2" s="37"/>
    </row>
    <row r="3" spans="1:4" ht="15" customHeight="1" x14ac:dyDescent="0.35">
      <c r="A3" s="37"/>
      <c r="B3" s="37"/>
    </row>
    <row r="4" spans="1:4" x14ac:dyDescent="0.25">
      <c r="A4" s="49" t="s">
        <v>41</v>
      </c>
    </row>
    <row r="5" spans="1:4" x14ac:dyDescent="0.25">
      <c r="A5" t="s">
        <v>40</v>
      </c>
      <c r="B5" s="36">
        <f>'Summary Chart'!F9</f>
        <v>45</v>
      </c>
    </row>
    <row r="6" spans="1:4" x14ac:dyDescent="0.25">
      <c r="A6" t="s">
        <v>39</v>
      </c>
      <c r="B6" s="36">
        <f>'Summary Chart'!G9</f>
        <v>45</v>
      </c>
      <c r="D6" s="36"/>
    </row>
    <row r="8" spans="1:4" x14ac:dyDescent="0.25">
      <c r="A8" s="49" t="s">
        <v>49</v>
      </c>
    </row>
    <row r="9" spans="1:4" x14ac:dyDescent="0.25">
      <c r="A9" t="s">
        <v>40</v>
      </c>
      <c r="B9" s="36">
        <f>'Summary Chart'!H9</f>
        <v>30</v>
      </c>
    </row>
    <row r="10" spans="1:4" x14ac:dyDescent="0.25">
      <c r="A10" t="s">
        <v>39</v>
      </c>
      <c r="B10" s="36">
        <f>'Summary Chart'!I9</f>
        <v>30</v>
      </c>
    </row>
    <row r="11" spans="1:4" x14ac:dyDescent="0.25">
      <c r="B11" s="36"/>
    </row>
    <row r="12" spans="1:4" x14ac:dyDescent="0.25">
      <c r="A12" s="49" t="s">
        <v>50</v>
      </c>
    </row>
    <row r="13" spans="1:4" x14ac:dyDescent="0.25">
      <c r="A13" t="s">
        <v>40</v>
      </c>
      <c r="B13" s="36" t="str">
        <f>'Summary Chart'!J9</f>
        <v>£15 (PACKING List £45)</v>
      </c>
    </row>
    <row r="14" spans="1:4" x14ac:dyDescent="0.25">
      <c r="A14" t="s">
        <v>39</v>
      </c>
      <c r="B14" s="36" t="str">
        <f>'Summary Chart'!K9</f>
        <v>£15 (PACKING List £45)</v>
      </c>
    </row>
    <row r="15" spans="1:4" x14ac:dyDescent="0.25">
      <c r="B15" s="36"/>
    </row>
    <row r="16" spans="1:4" x14ac:dyDescent="0.25">
      <c r="A16" s="2" t="s">
        <v>61</v>
      </c>
    </row>
    <row r="18" spans="1:1" x14ac:dyDescent="0.25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M34"/>
  <sheetViews>
    <sheetView topLeftCell="A10" zoomScaleNormal="100" workbookViewId="0">
      <selection activeCell="A2" sqref="A2"/>
    </sheetView>
  </sheetViews>
  <sheetFormatPr defaultRowHeight="15" x14ac:dyDescent="0.25"/>
  <cols>
    <col min="1" max="1" width="38.7109375" customWidth="1"/>
    <col min="2" max="2" width="19.5703125" customWidth="1"/>
    <col min="4" max="4" width="16.5703125" customWidth="1"/>
    <col min="11" max="11" width="0" hidden="1" customWidth="1"/>
    <col min="12" max="13" width="9.140625" hidden="1" customWidth="1"/>
    <col min="14" max="14" width="9.140625" customWidth="1"/>
  </cols>
  <sheetData>
    <row r="2" spans="1:12" ht="23.25" x14ac:dyDescent="0.35">
      <c r="A2" s="37" t="s">
        <v>62</v>
      </c>
      <c r="B2" s="37" t="s">
        <v>299</v>
      </c>
    </row>
    <row r="3" spans="1:12" ht="15" customHeight="1" x14ac:dyDescent="0.35">
      <c r="A3" s="37"/>
      <c r="B3" s="37"/>
    </row>
    <row r="4" spans="1:12" x14ac:dyDescent="0.25">
      <c r="A4" s="49" t="s">
        <v>41</v>
      </c>
    </row>
    <row r="5" spans="1:12" x14ac:dyDescent="0.25">
      <c r="A5" t="s">
        <v>40</v>
      </c>
      <c r="B5" s="36" t="str">
        <f>'Summary Chart'!F10</f>
        <v>£8 (£15 if 2 invoices)</v>
      </c>
    </row>
    <row r="6" spans="1:12" x14ac:dyDescent="0.25">
      <c r="A6" t="s">
        <v>39</v>
      </c>
      <c r="B6" s="36">
        <f>'Summary Chart'!G10</f>
        <v>8</v>
      </c>
      <c r="D6" s="36"/>
    </row>
    <row r="7" spans="1:12" ht="15.75" thickBot="1" x14ac:dyDescent="0.3"/>
    <row r="8" spans="1:12" ht="15.75" thickBot="1" x14ac:dyDescent="0.3">
      <c r="A8" s="49" t="s">
        <v>49</v>
      </c>
      <c r="B8" s="2" t="s">
        <v>203</v>
      </c>
      <c r="E8" s="281">
        <v>102986.88</v>
      </c>
      <c r="F8" s="282"/>
      <c r="G8" s="283"/>
      <c r="L8" s="42" t="s">
        <v>63</v>
      </c>
    </row>
    <row r="9" spans="1:12" x14ac:dyDescent="0.25">
      <c r="A9" t="s">
        <v>40</v>
      </c>
      <c r="B9" s="81">
        <f>IF(L9=0,"",IF(L9&lt;=11,11,IF(E8&gt;=223000.01,893,L9)))</f>
        <v>412</v>
      </c>
      <c r="L9">
        <f>ROUNDUP((E8*0.004),0)</f>
        <v>412</v>
      </c>
    </row>
    <row r="10" spans="1:12" x14ac:dyDescent="0.25">
      <c r="A10" t="s">
        <v>39</v>
      </c>
      <c r="B10" s="36">
        <f>'Summary Chart'!I10</f>
        <v>11</v>
      </c>
    </row>
    <row r="11" spans="1:12" ht="15.75" x14ac:dyDescent="0.25">
      <c r="A11" s="44" t="s">
        <v>64</v>
      </c>
      <c r="B11" s="36"/>
    </row>
    <row r="12" spans="1:12" ht="15.75" x14ac:dyDescent="0.25">
      <c r="A12" s="44"/>
      <c r="B12" s="36"/>
    </row>
    <row r="13" spans="1:12" ht="15.75" x14ac:dyDescent="0.25">
      <c r="A13" s="44" t="s">
        <v>68</v>
      </c>
      <c r="B13" s="36"/>
    </row>
    <row r="14" spans="1:12" x14ac:dyDescent="0.25">
      <c r="A14" t="s">
        <v>65</v>
      </c>
      <c r="B14" s="36"/>
    </row>
    <row r="15" spans="1:12" x14ac:dyDescent="0.25">
      <c r="A15" t="s">
        <v>66</v>
      </c>
      <c r="B15" s="36"/>
    </row>
    <row r="16" spans="1:12" x14ac:dyDescent="0.25">
      <c r="A16" t="s">
        <v>67</v>
      </c>
      <c r="B16" s="36"/>
    </row>
    <row r="17" spans="1:6" x14ac:dyDescent="0.25">
      <c r="B17" s="36"/>
    </row>
    <row r="18" spans="1:6" ht="15.75" x14ac:dyDescent="0.25">
      <c r="A18" s="44" t="s">
        <v>322</v>
      </c>
      <c r="B18" s="36"/>
    </row>
    <row r="19" spans="1:6" ht="15.75" x14ac:dyDescent="0.25">
      <c r="A19" s="44"/>
      <c r="B19" s="36"/>
    </row>
    <row r="20" spans="1:6" x14ac:dyDescent="0.25">
      <c r="A20" s="49" t="s">
        <v>50</v>
      </c>
    </row>
    <row r="21" spans="1:6" ht="15.75" x14ac:dyDescent="0.25">
      <c r="A21" t="s">
        <v>77</v>
      </c>
      <c r="B21" s="36">
        <v>22</v>
      </c>
      <c r="C21" s="46"/>
    </row>
    <row r="22" spans="1:6" ht="28.5" customHeight="1" x14ac:dyDescent="0.25">
      <c r="A22" s="41" t="s">
        <v>254</v>
      </c>
      <c r="B22" s="36">
        <v>54</v>
      </c>
      <c r="C22" s="46"/>
    </row>
    <row r="23" spans="1:6" ht="29.25" customHeight="1" x14ac:dyDescent="0.25">
      <c r="A23" s="41" t="s">
        <v>253</v>
      </c>
      <c r="B23" s="36">
        <v>36</v>
      </c>
      <c r="D23" s="45"/>
      <c r="E23" s="45"/>
      <c r="F23" s="46"/>
    </row>
    <row r="24" spans="1:6" ht="15.75" x14ac:dyDescent="0.25">
      <c r="A24" t="s">
        <v>69</v>
      </c>
      <c r="B24" s="36">
        <v>18</v>
      </c>
      <c r="C24" s="47"/>
      <c r="D24" s="45"/>
      <c r="E24" s="45"/>
      <c r="F24" s="46"/>
    </row>
    <row r="25" spans="1:6" ht="15.75" x14ac:dyDescent="0.25">
      <c r="A25" t="s">
        <v>76</v>
      </c>
      <c r="B25" s="36">
        <v>54</v>
      </c>
      <c r="C25" s="47"/>
      <c r="D25" s="45"/>
    </row>
    <row r="26" spans="1:6" ht="15.75" x14ac:dyDescent="0.25">
      <c r="A26" t="s">
        <v>256</v>
      </c>
      <c r="B26" s="36">
        <v>54</v>
      </c>
      <c r="C26" s="45"/>
    </row>
    <row r="27" spans="1:6" x14ac:dyDescent="0.25">
      <c r="A27" t="s">
        <v>75</v>
      </c>
      <c r="B27" s="36">
        <v>22</v>
      </c>
    </row>
    <row r="28" spans="1:6" x14ac:dyDescent="0.25">
      <c r="A28" t="s">
        <v>73</v>
      </c>
      <c r="B28" s="36">
        <v>54</v>
      </c>
    </row>
    <row r="29" spans="1:6" x14ac:dyDescent="0.25">
      <c r="A29" t="s">
        <v>71</v>
      </c>
      <c r="B29" s="36">
        <v>22</v>
      </c>
    </row>
    <row r="30" spans="1:6" x14ac:dyDescent="0.25">
      <c r="A30" t="s">
        <v>72</v>
      </c>
      <c r="B30" s="36">
        <v>54</v>
      </c>
    </row>
    <row r="31" spans="1:6" x14ac:dyDescent="0.25">
      <c r="A31" t="s">
        <v>74</v>
      </c>
      <c r="B31" s="36">
        <v>54</v>
      </c>
    </row>
    <row r="32" spans="1:6" x14ac:dyDescent="0.25">
      <c r="A32" t="s">
        <v>255</v>
      </c>
      <c r="B32" s="36" t="s">
        <v>257</v>
      </c>
    </row>
    <row r="33" spans="1:2" x14ac:dyDescent="0.25">
      <c r="B33" s="36"/>
    </row>
    <row r="34" spans="1:2" x14ac:dyDescent="0.25">
      <c r="A34" s="2" t="s">
        <v>272</v>
      </c>
    </row>
  </sheetData>
  <sheetProtection algorithmName="SHA-512" hashValue="ihIBZj6M5IZUzsHK9sdla/+5ADyEMR+fzzkBvOJQyEe2r9ZADRSmtyzQYJyCDflXMHIwEDEtYibm+yX4/tch1w==" saltValue="6lZu3FjrHi6VsClFaXeCLw==" spinCount="100000" sheet="1" objects="1" scenarios="1"/>
  <mergeCells count="1">
    <mergeCell ref="E8:G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M21"/>
  <sheetViews>
    <sheetView workbookViewId="0">
      <selection activeCell="C9" sqref="C9:G9"/>
    </sheetView>
  </sheetViews>
  <sheetFormatPr defaultRowHeight="15" x14ac:dyDescent="0.25"/>
  <cols>
    <col min="1" max="1" width="23.28515625" customWidth="1"/>
    <col min="2" max="2" width="26" customWidth="1"/>
    <col min="11" max="13" width="9.140625" hidden="1" customWidth="1"/>
    <col min="14" max="16" width="0" hidden="1" customWidth="1"/>
  </cols>
  <sheetData>
    <row r="2" spans="1:13" ht="23.25" x14ac:dyDescent="0.35">
      <c r="A2" s="37" t="s">
        <v>78</v>
      </c>
      <c r="B2" s="37" t="s">
        <v>300</v>
      </c>
    </row>
    <row r="3" spans="1:13" ht="15" customHeight="1" thickBot="1" x14ac:dyDescent="0.4">
      <c r="A3" s="37"/>
      <c r="B3" s="37"/>
    </row>
    <row r="4" spans="1:13" ht="15.75" thickBot="1" x14ac:dyDescent="0.3">
      <c r="A4" s="49" t="s">
        <v>41</v>
      </c>
      <c r="B4" s="2" t="s">
        <v>203</v>
      </c>
      <c r="E4" s="281"/>
      <c r="F4" s="282"/>
      <c r="G4" s="283"/>
      <c r="K4">
        <f>ROUNDUP((E4/1000),0)</f>
        <v>0</v>
      </c>
      <c r="L4">
        <f>K4+50</f>
        <v>50</v>
      </c>
      <c r="M4" s="42" t="s">
        <v>331</v>
      </c>
    </row>
    <row r="5" spans="1:13" x14ac:dyDescent="0.25">
      <c r="A5" t="s">
        <v>40</v>
      </c>
      <c r="B5" s="80" t="str">
        <f>IF(E4=0,"",L4)</f>
        <v/>
      </c>
    </row>
    <row r="6" spans="1:13" x14ac:dyDescent="0.25">
      <c r="A6" t="s">
        <v>39</v>
      </c>
      <c r="B6" s="36">
        <f>'Summary Chart'!G11</f>
        <v>50</v>
      </c>
      <c r="D6" s="36"/>
    </row>
    <row r="7" spans="1:13" ht="15" customHeight="1" x14ac:dyDescent="0.25">
      <c r="C7" s="266" t="s">
        <v>291</v>
      </c>
      <c r="D7" s="266"/>
      <c r="E7" s="266"/>
      <c r="F7" s="266"/>
      <c r="G7" s="266"/>
      <c r="H7" s="266"/>
    </row>
    <row r="8" spans="1:13" x14ac:dyDescent="0.25">
      <c r="A8" s="49" t="s">
        <v>49</v>
      </c>
      <c r="C8" s="266"/>
      <c r="D8" s="266"/>
      <c r="E8" s="266"/>
      <c r="F8" s="266"/>
      <c r="G8" s="266"/>
      <c r="H8" s="266"/>
    </row>
    <row r="9" spans="1:13" x14ac:dyDescent="0.25">
      <c r="A9" t="s">
        <v>40</v>
      </c>
      <c r="B9" s="36">
        <f>'Summary Chart'!H11</f>
        <v>50</v>
      </c>
      <c r="C9" s="284" t="s">
        <v>403</v>
      </c>
      <c r="D9" s="284"/>
      <c r="E9" s="284"/>
      <c r="F9" s="284"/>
      <c r="G9" s="284"/>
      <c r="H9" t="s">
        <v>402</v>
      </c>
    </row>
    <row r="10" spans="1:13" x14ac:dyDescent="0.25">
      <c r="A10" t="s">
        <v>39</v>
      </c>
      <c r="B10" s="36">
        <f>'Summary Chart'!I11</f>
        <v>50</v>
      </c>
    </row>
    <row r="11" spans="1:13" x14ac:dyDescent="0.25">
      <c r="B11" s="36"/>
    </row>
    <row r="12" spans="1:13" x14ac:dyDescent="0.25">
      <c r="A12" s="49" t="s">
        <v>50</v>
      </c>
      <c r="B12" s="152" t="s">
        <v>333</v>
      </c>
    </row>
    <row r="13" spans="1:13" x14ac:dyDescent="0.25">
      <c r="A13" t="s">
        <v>329</v>
      </c>
      <c r="B13" s="36">
        <f>'Summary Chart'!J11</f>
        <v>50</v>
      </c>
    </row>
    <row r="14" spans="1:13" x14ac:dyDescent="0.25">
      <c r="A14" t="s">
        <v>39</v>
      </c>
      <c r="B14" s="36">
        <f>'Summary Chart'!K11</f>
        <v>50</v>
      </c>
    </row>
    <row r="15" spans="1:13" x14ac:dyDescent="0.25">
      <c r="B15" s="36"/>
    </row>
    <row r="16" spans="1:13" x14ac:dyDescent="0.25">
      <c r="A16" s="2" t="s">
        <v>79</v>
      </c>
    </row>
    <row r="18" spans="1:1" x14ac:dyDescent="0.25">
      <c r="A18" s="2" t="s">
        <v>80</v>
      </c>
    </row>
    <row r="21" spans="1:1" x14ac:dyDescent="0.25">
      <c r="A21" s="2" t="s">
        <v>81</v>
      </c>
    </row>
  </sheetData>
  <sheetProtection algorithmName="SHA-512" hashValue="1Bd4nvJtCWVL5ylc+Wq4sqDsk+N70Z5qMBMdunwGa0uMQkrQp6o1NkZCghKRmwCizzCymCK8CgDfWXTRPtHZGA==" saltValue="4GmIauOQpNWDk6wb3uJIzQ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Tunisia</vt:lpstr>
      <vt:lpstr>UAE</vt:lpstr>
      <vt:lpstr>Yemen</vt:lpstr>
      <vt:lpstr>Sheet1</vt:lpstr>
      <vt:lpstr>Sheet2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Ellie Hsin-Yi Lai</cp:lastModifiedBy>
  <cp:lastPrinted>2019-08-05T14:27:17Z</cp:lastPrinted>
  <dcterms:created xsi:type="dcterms:W3CDTF">2014-03-31T10:12:18Z</dcterms:created>
  <dcterms:modified xsi:type="dcterms:W3CDTF">2021-09-03T15:13:18Z</dcterms:modified>
</cp:coreProperties>
</file>