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\\barbican\elai\"/>
    </mc:Choice>
  </mc:AlternateContent>
  <xr:revisionPtr revIDLastSave="0" documentId="8_{EE0745CC-63FE-4C96-BB3A-48B1180DB0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Bahrain!$A$2:$B$39</definedName>
    <definedName name="_xlnm.Print_Area" localSheetId="4">'Dji-Maurit-Soma-Syria'!$A$2:$F$4</definedName>
    <definedName name="_xlnm.Print_Area" localSheetId="3">Iraq!$A$2:$S$50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Sudan!$A$2:$E$16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B31" i="23" l="1"/>
  <c r="B30" i="23"/>
  <c r="B6" i="12" l="1"/>
  <c r="B9" i="12"/>
  <c r="B13" i="16" l="1"/>
  <c r="F27" i="23" l="1"/>
  <c r="G27" i="23"/>
  <c r="G23" i="23"/>
  <c r="G25" i="23"/>
  <c r="F25" i="23"/>
  <c r="F23" i="23"/>
  <c r="D21" i="23"/>
  <c r="H23" i="23" l="1"/>
  <c r="D23" i="23" s="1"/>
  <c r="H25" i="23"/>
  <c r="D25" i="23" s="1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L9" i="11"/>
  <c r="B9" i="11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tc={8092E27B-F5DB-4AB1-A2F6-C0C4D62CCB56}</author>
  </authors>
  <commentList>
    <comment ref="D3" authorId="0" shapeId="0" xr:uid="{8092E27B-F5DB-4AB1-A2F6-C0C4D62CCB56}">
      <text>
        <t>[Threaded comment]
Your version of Excel allows you to read this threaded comment; however, any edits to it will get removed if the file is opened in a newer version of Excel. Learn more: https://go.microsoft.com/fwlink/?linkid=870924
Comment:
    Embassy closed if highlighted in red</t>
      </text>
    </comment>
  </commentList>
</comments>
</file>

<file path=xl/sharedStrings.xml><?xml version="1.0" encoding="utf-8"?>
<sst xmlns="http://schemas.openxmlformats.org/spreadsheetml/2006/main" count="667" uniqueCount="389">
  <si>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</si>
  <si>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</si>
  <si>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</si>
  <si>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</si>
  <si>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</si>
  <si>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</si>
  <si>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</si>
  <si>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</si>
  <si>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</si>
  <si>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</si>
  <si>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</si>
  <si>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</si>
  <si>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</si>
  <si>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</si>
  <si>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</si>
  <si>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</si>
  <si>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</si>
  <si>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</si>
  <si>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</si>
  <si>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</si>
  <si>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</si>
  <si>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</si>
  <si>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</si>
  <si>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</si>
  <si>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</si>
  <si>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</si>
  <si>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</si>
  <si>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</si>
  <si>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</si>
  <si>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</si>
  <si>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</si>
  <si>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</si>
  <si>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</si>
  <si>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</si>
  <si>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</si>
  <si>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</si>
  <si>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</si>
  <si>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</si>
  <si>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</si>
  <si>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</si>
  <si>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</si>
  <si>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</si>
  <si>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</si>
  <si>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</si>
  <si>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</si>
  <si>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Commercial Invoice (original/copy):</t>
  </si>
  <si>
    <t>Invoice value £0.00 to £4,000.00</t>
  </si>
  <si>
    <t>Invoice value £4,001.00 to £20,000.00</t>
  </si>
  <si>
    <t>Invoice value £20,001.00 to £40,000.00</t>
  </si>
  <si>
    <t>Invoice value £40,001.00 to £80,000.00</t>
  </si>
  <si>
    <t>Invoice value £80,001.00 to £200,000.00</t>
  </si>
  <si>
    <t>Invoice value £200,001.00 to £400,000.00</t>
  </si>
  <si>
    <t>Invoice value £400,000. And over</t>
  </si>
  <si>
    <t xml:space="preserve">(1 Bahrain Diner is equivalent to £4.00 fixed exchange rate)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</si>
  <si>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</si>
  <si>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</si>
  <si>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</si>
  <si>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</si>
  <si>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</si>
  <si>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</si>
  <si>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</si>
  <si>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</si>
  <si>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</si>
  <si>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</si>
  <si>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</si>
  <si>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</si>
  <si>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</si>
  <si>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</si>
  <si>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</si>
  <si>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</si>
  <si>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</si>
  <si>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</si>
  <si>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</si>
  <si>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</si>
  <si>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</si>
  <si>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</si>
  <si>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</si>
  <si>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</si>
  <si>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</si>
  <si>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</si>
  <si>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</si>
  <si>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</si>
  <si>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</si>
  <si>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</si>
  <si>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</si>
  <si>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</si>
  <si>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</si>
  <si>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</si>
  <si>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</si>
  <si>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</si>
  <si>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</si>
  <si>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</si>
  <si>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</si>
  <si>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</si>
  <si>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</si>
  <si>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</si>
  <si>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</si>
  <si>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</si>
  <si>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</si>
  <si>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</si>
  <si>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</si>
  <si>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Academic Education Certificate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</si>
  <si>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</si>
  <si>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</si>
  <si>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</si>
  <si>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</si>
  <si>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</si>
  <si>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</si>
  <si>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</si>
  <si>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</si>
  <si>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</si>
  <si>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</si>
  <si>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</si>
  <si>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</si>
  <si>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</si>
  <si>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</si>
  <si>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</si>
  <si>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</si>
  <si>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</si>
  <si>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</si>
  <si>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</si>
  <si>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</si>
  <si>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</si>
  <si>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</si>
  <si>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</si>
  <si>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</si>
  <si>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</si>
  <si>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</si>
  <si>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</si>
  <si>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</si>
  <si>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</si>
  <si>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</si>
  <si>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</si>
  <si>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</si>
  <si>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</si>
  <si>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</si>
  <si>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</si>
  <si>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</si>
  <si>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</si>
  <si>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</si>
  <si>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</si>
  <si>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</si>
  <si>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</si>
  <si>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</si>
  <si>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</si>
  <si>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</si>
  <si>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</si>
  <si>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</si>
  <si>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</si>
  <si>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</si>
  <si>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</si>
  <si>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</si>
  <si>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</si>
  <si>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</si>
  <si>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</si>
  <si>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</si>
  <si>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</si>
  <si>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</si>
  <si>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</si>
  <si>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</si>
  <si>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</si>
  <si>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</si>
  <si>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</si>
  <si>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</si>
  <si>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</si>
  <si>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</si>
  <si>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</si>
  <si>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</si>
  <si>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</si>
  <si>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</si>
  <si>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</si>
  <si>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</si>
  <si>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</si>
  <si>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</si>
  <si>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</si>
  <si>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</si>
  <si>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</si>
  <si>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</si>
  <si>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</si>
  <si>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</si>
  <si>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</si>
  <si>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</si>
  <si>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</si>
  <si>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</si>
  <si>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</si>
  <si>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</si>
  <si>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</si>
  <si>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</si>
  <si>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</si>
  <si>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</si>
  <si>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</si>
  <si>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</si>
  <si>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</si>
  <si>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</si>
  <si>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</si>
  <si>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</si>
  <si>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</si>
  <si>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</si>
  <si>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</si>
  <si>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</si>
  <si>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</si>
  <si>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</si>
  <si>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</si>
  <si>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</si>
  <si>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</si>
  <si>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</si>
  <si>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</si>
  <si>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</si>
  <si>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</si>
  <si>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</si>
  <si>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</si>
  <si>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</si>
  <si>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</si>
  <si>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</si>
  <si>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</si>
  <si>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</si>
  <si>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</si>
  <si>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</si>
  <si>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</si>
  <si>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</si>
  <si>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</si>
  <si>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</si>
  <si>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</si>
  <si>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</si>
  <si>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</si>
  <si>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</si>
  <si>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</si>
  <si>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</si>
  <si>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</si>
  <si>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</si>
  <si>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</si>
  <si>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</si>
  <si>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</si>
  <si>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</si>
  <si>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</si>
  <si>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</si>
  <si>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</si>
  <si>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</si>
  <si>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 xml:space="preserve">Since Bahrain specifies SET as a requirement both CO and Invoice will need to be processed. </t>
  </si>
  <si>
    <t>Table above specifies that Bahrain accepts both Certified only (Str 1) and Legalised documents (Str 2). Customer can, therefore, choose which level of processing will be applied to the documents:</t>
  </si>
  <si>
    <t>=</t>
  </si>
  <si>
    <t>Customer requires a Certificate of Origin for Bahrain; value of invoice is £20,000.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</si>
  <si>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</si>
  <si>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</si>
  <si>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</si>
  <si>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</si>
  <si>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</si>
  <si>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</si>
  <si>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</si>
  <si>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</si>
  <si>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</si>
  <si>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</si>
  <si>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</si>
  <si>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</si>
  <si>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</si>
  <si>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</si>
  <si>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</si>
  <si>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</si>
  <si>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</si>
  <si>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</si>
  <si>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</si>
  <si>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</si>
  <si>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</si>
  <si>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</si>
  <si>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</si>
  <si>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</si>
  <si>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</si>
  <si>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</si>
  <si>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</si>
  <si>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</si>
  <si>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</si>
  <si>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>Commercial Contract or Agreement</t>
  </si>
  <si>
    <t>Registration of a Company</t>
  </si>
  <si>
    <t>Certificate of Declaration</t>
  </si>
  <si>
    <t>Certificate of Incorporation</t>
  </si>
  <si>
    <t>Certificate of Change of Company's name</t>
  </si>
  <si>
    <t>Certificate of Free Sale</t>
  </si>
  <si>
    <t>Health Certificates</t>
  </si>
  <si>
    <t>Certificate of Analysis</t>
  </si>
  <si>
    <t>Marriage or Divorce Certificate</t>
  </si>
  <si>
    <t>Birth Certificate</t>
  </si>
  <si>
    <t>12.5% (£3.13) per document required to cover cost of postal order</t>
  </si>
  <si>
    <t>Bank Statements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</si>
  <si>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</si>
  <si>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</si>
  <si>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</si>
  <si>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</si>
  <si>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</si>
  <si>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</si>
  <si>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</si>
  <si>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</si>
  <si>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</si>
  <si>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</si>
  <si>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</si>
  <si>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</si>
  <si>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</si>
  <si>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</si>
  <si>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</si>
  <si>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</si>
  <si>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</si>
  <si>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r>
      <t>Summary Invoices not accepted</t>
    </r>
    <r>
      <rPr>
        <b/>
        <sz val="10"/>
        <color theme="1"/>
        <rFont val="Calibri"/>
        <family val="2"/>
        <scheme val="minor"/>
      </rPr>
      <t xml:space="preserve"> (All £500 ODs require FCO)</t>
    </r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</si>
  <si>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</si>
  <si>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</si>
  <si>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</si>
  <si>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</si>
  <si>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</si>
  <si>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</si>
  <si>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</si>
  <si>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</si>
  <si>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</si>
  <si>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</si>
  <si>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</si>
  <si>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</si>
  <si>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$274,613.00)</t>
    </r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</si>
  <si>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</si>
  <si>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</si>
  <si>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</si>
  <si>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</si>
  <si>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</si>
  <si>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</si>
  <si>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</si>
  <si>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</si>
  <si>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</si>
  <si>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</si>
  <si>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</si>
  <si>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</si>
  <si>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</si>
  <si>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</si>
  <si>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</si>
  <si>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</si>
  <si>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</si>
  <si>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</si>
  <si>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</si>
  <si>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</si>
  <si>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</si>
  <si>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</si>
  <si>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</si>
  <si>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£250,001)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</si>
  <si>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e256,410.00)</t>
    </r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</si>
  <si>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</si>
  <si>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</si>
  <si>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</si>
  <si>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</si>
  <si>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</si>
  <si>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</si>
  <si>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</si>
  <si>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</si>
  <si>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</si>
  <si>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</si>
  <si>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 xml:space="preserve">(If a contract / POA has (2) two UK signatures the Consulate will charge an additional £54.00 ie: embassy fee will be 2 @ £54.00 = £108.00) </t>
  </si>
  <si>
    <t>FCO</t>
  </si>
  <si>
    <t>CO + Invoice to be a SET for certification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</si>
  <si>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(around a week) AVAILABLE additional @ £100 PER DOCUMENT</t>
    </r>
  </si>
  <si>
    <r>
      <t xml:space="preserve">EXPRESS FEE </t>
    </r>
    <r>
      <rPr>
        <b/>
        <sz val="11"/>
        <color theme="1"/>
        <rFont val="Calibri"/>
        <family val="2"/>
        <scheme val="minor"/>
      </rPr>
      <t>AVAILABLE AT</t>
    </r>
    <r>
      <rPr>
        <b/>
        <sz val="11"/>
        <color rgb="FFFF0000"/>
        <rFont val="Calibri"/>
        <family val="2"/>
        <scheme val="minor"/>
      </rPr>
      <t xml:space="preserve"> £100 </t>
    </r>
    <r>
      <rPr>
        <b/>
        <sz val="11"/>
        <color theme="1"/>
        <rFont val="Calibri"/>
        <family val="2"/>
        <scheme val="minor"/>
      </rPr>
      <t>PER DOCUMENT</t>
    </r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</si>
  <si>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</si>
  <si>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</si>
  <si>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</si>
  <si>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</si>
  <si>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>Handling fee £22.20 per BATCH (£18.5 + VAT) is payable in addition to translation fees. (Jan 2020 Price)</t>
  </si>
  <si>
    <t>£52.20 + £52.20 =</t>
  </si>
  <si>
    <r>
      <t xml:space="preserve">Certification fee (as calculated above) + (Embassy fee for Certificate) + (Embassy Fee for Invoice (refer to Bahrain tab)) = £104.40 + £100 + £80 = </t>
    </r>
    <r>
      <rPr>
        <b/>
        <sz val="12"/>
        <color theme="8" tint="-0.499984740745262"/>
        <rFont val="Calibri"/>
        <family val="2"/>
        <scheme val="minor"/>
      </rPr>
      <t>£284.40</t>
    </r>
  </si>
  <si>
    <r>
      <t xml:space="preserve">Minimum requirement = SET. Certification only is not allowed. Legalisation is mandatory as only STR 2 ticked. STR 1 Fee = £52.20 + £52.20, STR 2 Fee = £45 + £30 = </t>
    </r>
    <r>
      <rPr>
        <b/>
        <u/>
        <sz val="12"/>
        <color theme="8" tint="-0.499984740745262"/>
        <rFont val="Calibri"/>
        <family val="2"/>
        <scheme val="minor"/>
      </rPr>
      <t>£179.40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</si>
  <si>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t xml:space="preserve">Original </t>
  </si>
  <si>
    <t>As STR1 is ticked for Bahrain customer can apply for express service: £104.40 + £43.80 are payable to LCCI. £100 + £80 is payable to Embassy directly</t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</si>
  <si>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£43.80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</si>
  <si>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>(£9 Legal Fee + Saudi form £7.2, from 13/01/2020)</t>
  </si>
  <si>
    <t>= (value of invoice in sterling / 1000) + £50</t>
  </si>
  <si>
    <t>Iraqi authorities have Ban on Poultry and Birds of all kinds and eggs (Circular 880/1, 06/02/2020)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</si>
  <si>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</si>
  <si>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 xml:space="preserve"> (copy also £100)</t>
  </si>
  <si>
    <t>translation fee depend on texts on the document, check the fees by emailing scanned copy to ABCC Saleh Hasaballa : saleh@abcc.org.uk and copy to: s.hussaim@abcc.org.uk</t>
  </si>
  <si>
    <t>ALL certificates of orign &amp; commercial invoices submitted for legalisation must be accompanied by a CERTIFICATE OF CONFORMITY for the legalisation. (NO LONGER NEEDED, circular 876 - 30/10/2019)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</si>
  <si>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</si>
  <si>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</si>
  <si>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3) Geo-Chem/UK</t>
  </si>
  <si>
    <t xml:space="preserve">Millgrove Park, Eglinton  </t>
  </si>
  <si>
    <t>Tel: 0044 7715642985, email: alan.t@geochem.sg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</si>
  <si>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</si>
  <si>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</si>
  <si>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</si>
  <si>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</si>
  <si>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</si>
  <si>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>The Iraqi authorities accept the COC from following companies: (Circular 884 02/03/2020)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</si>
  <si>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</si>
  <si>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</si>
  <si>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*no longer accept COC from TUV Rheinland UK Ltd &amp; Bureau Veritas Group from 01/03/2020 (Circular 886 12/03/2020)</t>
  </si>
  <si>
    <t>Vehicles export to Iraq needs to meet Gulf Standards (GSO 42: 2015) from 01/05/2020 (Circular 885 11/03/2020)</t>
  </si>
  <si>
    <t>CO &amp; Invoice must be a set</t>
  </si>
  <si>
    <t xml:space="preserve">Price Certificate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</si>
</sst>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&quot;£&quot;#,##0.0;[Red]\-&quot;£&quot;#,##0.0"/>
    <numFmt numFmtId="168" formatCode="&quot;£&quot;#,##0.00"/>
    <numFmt numFmtId="169" formatCode="[$USD]\ #,##0.00"/>
    <numFmt numFmtId="170" formatCode="[$€-2]\ #,##0.00"/>
    <numFmt numFmtId="171" formatCode="#,##0_ ;\-#,##0\ "/>
    <numFmt numFmtId="172" formatCode="[$$-409]#,##0.00"/>
    <numFmt numFmtId="173" formatCode="[$€-2]\ #,##0.00;[Red]\-[$€-2]\ #,##0.00"/>
    <numFmt numFmtId="174" formatCode="[$QAR]\ #,##0"/>
    <numFmt numFmtId="175" formatCode="[$$-409]#,##0"/>
    <numFmt numFmtId="176" formatCode="[$€-2]\ #,##0"/>
    <numFmt numFmtId="177" formatCode="&quot;£&quot;#,##0"/>
    <numFmt numFmtId="178" formatCode="0.0000"/>
    <numFmt numFmtId="179" formatCode="[$£-809]#,##0.0;[Red]\-[$£-809]#,##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7" fillId="0" borderId="33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165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7" fillId="3" borderId="32" xfId="0" applyFont="1" applyFill="1" applyBorder="1" applyAlignment="1">
      <alignment vertical="center" wrapText="1"/>
    </xf>
    <xf numFmtId="0" fontId="0" fillId="3" borderId="0" xfId="0" applyFill="1"/>
    <xf numFmtId="167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164" fontId="0" fillId="0" borderId="35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6" xfId="0" applyBorder="1"/>
    <xf numFmtId="0" fontId="0" fillId="3" borderId="11" xfId="0" applyFill="1" applyBorder="1"/>
    <xf numFmtId="164" fontId="0" fillId="4" borderId="12" xfId="0" applyNumberFormat="1" applyFill="1" applyBorder="1" applyAlignment="1">
      <alignment horizontal="left"/>
    </xf>
    <xf numFmtId="0" fontId="0" fillId="3" borderId="37" xfId="0" applyFill="1" applyBorder="1"/>
    <xf numFmtId="164" fontId="0" fillId="4" borderId="38" xfId="0" applyNumberFormat="1" applyFill="1" applyBorder="1" applyAlignment="1">
      <alignment horizontal="left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" fillId="0" borderId="39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left"/>
    </xf>
    <xf numFmtId="164" fontId="1" fillId="0" borderId="40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7" fillId="0" borderId="1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165" fontId="7" fillId="0" borderId="42" xfId="0" applyNumberFormat="1" applyFont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70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7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70" fontId="0" fillId="0" borderId="13" xfId="0" applyNumberFormat="1" applyBorder="1" applyAlignment="1">
      <alignment horizontal="left"/>
    </xf>
    <xf numFmtId="170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68" fontId="0" fillId="0" borderId="11" xfId="0" applyNumberFormat="1" applyBorder="1" applyAlignment="1">
      <alignment horizontal="left"/>
    </xf>
    <xf numFmtId="168" fontId="0" fillId="0" borderId="13" xfId="0" applyNumberFormat="1" applyBorder="1" applyAlignment="1">
      <alignment horizontal="left"/>
    </xf>
    <xf numFmtId="168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8" fontId="12" fillId="5" borderId="17" xfId="0" applyNumberFormat="1" applyFont="1" applyFill="1" applyBorder="1" applyAlignment="1" applyProtection="1">
      <alignment horizontal="center"/>
      <protection locked="0"/>
    </xf>
    <xf numFmtId="169" fontId="13" fillId="6" borderId="17" xfId="0" applyNumberFormat="1" applyFon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0" borderId="0" xfId="0" quotePrefix="1"/>
    <xf numFmtId="165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164" fontId="5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4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4" fillId="0" borderId="0" xfId="0" applyFont="1"/>
    <xf numFmtId="167" fontId="1" fillId="0" borderId="48" xfId="0" applyNumberFormat="1" applyFont="1" applyBorder="1" applyAlignment="1">
      <alignment horizontal="left"/>
    </xf>
    <xf numFmtId="167" fontId="1" fillId="0" borderId="49" xfId="0" applyNumberFormat="1" applyFont="1" applyBorder="1" applyAlignment="1">
      <alignment horizontal="left"/>
    </xf>
    <xf numFmtId="167" fontId="5" fillId="0" borderId="13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0" fontId="21" fillId="0" borderId="0" xfId="3"/>
    <xf numFmtId="0" fontId="22" fillId="0" borderId="0" xfId="0" applyFont="1"/>
    <xf numFmtId="173" fontId="0" fillId="0" borderId="14" xfId="0" applyNumberFormat="1" applyBorder="1" applyAlignment="1">
      <alignment horizontal="left"/>
    </xf>
    <xf numFmtId="173" fontId="0" fillId="0" borderId="16" xfId="0" applyNumberFormat="1" applyBorder="1" applyAlignment="1">
      <alignment horizontal="left"/>
    </xf>
    <xf numFmtId="172" fontId="0" fillId="0" borderId="14" xfId="0" applyNumberFormat="1" applyBorder="1" applyAlignment="1">
      <alignment horizontal="left"/>
    </xf>
    <xf numFmtId="172" fontId="0" fillId="0" borderId="16" xfId="0" applyNumberFormat="1" applyBorder="1" applyAlignment="1">
      <alignment horizontal="left"/>
    </xf>
    <xf numFmtId="168" fontId="0" fillId="0" borderId="12" xfId="0" applyNumberFormat="1" applyBorder="1" applyAlignment="1">
      <alignment horizontal="left"/>
    </xf>
    <xf numFmtId="168" fontId="0" fillId="0" borderId="14" xfId="0" applyNumberFormat="1" applyBorder="1" applyAlignment="1">
      <alignment horizontal="left"/>
    </xf>
    <xf numFmtId="168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4" fontId="0" fillId="4" borderId="50" xfId="0" applyNumberFormat="1" applyFill="1" applyBorder="1" applyAlignment="1">
      <alignment horizontal="left"/>
    </xf>
    <xf numFmtId="0" fontId="25" fillId="0" borderId="0" xfId="0" applyFont="1"/>
    <xf numFmtId="0" fontId="0" fillId="3" borderId="41" xfId="0" applyFill="1" applyBorder="1"/>
    <xf numFmtId="164" fontId="0" fillId="4" borderId="42" xfId="0" applyNumberFormat="1" applyFill="1" applyBorder="1" applyAlignment="1">
      <alignment horizontal="left"/>
    </xf>
    <xf numFmtId="164" fontId="0" fillId="4" borderId="39" xfId="0" applyNumberFormat="1" applyFill="1" applyBorder="1" applyAlignment="1">
      <alignment horizontal="left"/>
    </xf>
    <xf numFmtId="0" fontId="23" fillId="0" borderId="0" xfId="0" applyFont="1"/>
    <xf numFmtId="0" fontId="26" fillId="0" borderId="0" xfId="0" applyFont="1"/>
    <xf numFmtId="164" fontId="14" fillId="0" borderId="0" xfId="0" applyNumberFormat="1" applyFont="1"/>
    <xf numFmtId="164" fontId="1" fillId="0" borderId="34" xfId="0" applyNumberFormat="1" applyFont="1" applyBorder="1" applyAlignment="1">
      <alignment horizontal="left"/>
    </xf>
    <xf numFmtId="164" fontId="1" fillId="0" borderId="45" xfId="0" applyNumberFormat="1" applyFont="1" applyBorder="1" applyAlignment="1">
      <alignment horizontal="left"/>
    </xf>
    <xf numFmtId="0" fontId="10" fillId="0" borderId="43" xfId="0" applyFont="1" applyBorder="1" applyAlignment="1">
      <alignment vertical="center"/>
    </xf>
    <xf numFmtId="164" fontId="0" fillId="0" borderId="46" xfId="0" applyNumberFormat="1" applyBorder="1" applyAlignment="1">
      <alignment horizontal="left"/>
    </xf>
    <xf numFmtId="164" fontId="0" fillId="0" borderId="45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0" fontId="29" fillId="0" borderId="0" xfId="0" applyFont="1"/>
    <xf numFmtId="164" fontId="29" fillId="0" borderId="0" xfId="0" applyNumberFormat="1" applyFont="1" applyAlignment="1">
      <alignment horizontal="left"/>
    </xf>
    <xf numFmtId="174" fontId="0" fillId="0" borderId="13" xfId="0" applyNumberFormat="1" applyBorder="1" applyAlignment="1">
      <alignment horizontal="left"/>
    </xf>
    <xf numFmtId="174" fontId="0" fillId="0" borderId="15" xfId="0" applyNumberFormat="1" applyBorder="1" applyAlignment="1">
      <alignment horizontal="left"/>
    </xf>
    <xf numFmtId="175" fontId="0" fillId="0" borderId="13" xfId="0" applyNumberFormat="1" applyBorder="1" applyAlignment="1">
      <alignment horizontal="left"/>
    </xf>
    <xf numFmtId="175" fontId="0" fillId="0" borderId="29" xfId="0" applyNumberFormat="1" applyBorder="1" applyAlignment="1">
      <alignment horizontal="left"/>
    </xf>
    <xf numFmtId="175" fontId="0" fillId="0" borderId="15" xfId="0" applyNumberFormat="1" applyBorder="1" applyAlignment="1">
      <alignment horizontal="left"/>
    </xf>
    <xf numFmtId="176" fontId="0" fillId="0" borderId="13" xfId="0" applyNumberForma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6" fontId="0" fillId="0" borderId="15" xfId="0" applyNumberFormat="1" applyBorder="1" applyAlignment="1">
      <alignment horizontal="left"/>
    </xf>
    <xf numFmtId="177" fontId="0" fillId="0" borderId="51" xfId="0" applyNumberFormat="1" applyBorder="1" applyAlignment="1">
      <alignment horizontal="left"/>
    </xf>
    <xf numFmtId="177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7" fontId="0" fillId="0" borderId="52" xfId="0" applyNumberFormat="1" applyBorder="1" applyAlignment="1">
      <alignment horizontal="left"/>
    </xf>
    <xf numFmtId="177" fontId="0" fillId="0" borderId="19" xfId="0" applyNumberFormat="1" applyBorder="1" applyAlignment="1">
      <alignment horizontal="left"/>
    </xf>
    <xf numFmtId="177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4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4" fontId="0" fillId="0" borderId="14" xfId="0" applyNumberFormat="1" applyBorder="1" applyAlignment="1">
      <alignment horizontal="left"/>
    </xf>
    <xf numFmtId="177" fontId="14" fillId="0" borderId="36" xfId="0" applyNumberFormat="1" applyFont="1" applyBorder="1"/>
    <xf numFmtId="177" fontId="14" fillId="0" borderId="21" xfId="0" applyNumberFormat="1" applyFont="1" applyBorder="1"/>
    <xf numFmtId="10" fontId="23" fillId="0" borderId="22" xfId="0" applyNumberFormat="1" applyFont="1" applyBorder="1" applyAlignment="1">
      <alignment horizontal="right"/>
    </xf>
    <xf numFmtId="164" fontId="23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0" xfId="0" applyFont="1"/>
    <xf numFmtId="165" fontId="32" fillId="0" borderId="0" xfId="0" applyNumberFormat="1" applyFont="1" applyAlignment="1">
      <alignment horizontal="left"/>
    </xf>
    <xf numFmtId="0" fontId="33" fillId="0" borderId="0" xfId="0" applyFont="1"/>
    <xf numFmtId="165" fontId="35" fillId="0" borderId="0" xfId="0" applyNumberFormat="1" applyFont="1"/>
    <xf numFmtId="0" fontId="32" fillId="0" borderId="0" xfId="0" quotePrefix="1" applyFont="1"/>
    <xf numFmtId="0" fontId="34" fillId="0" borderId="0" xfId="0" quotePrefix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67" fontId="5" fillId="0" borderId="14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25" xfId="0" applyNumberFormat="1" applyFont="1" applyBorder="1" applyAlignment="1">
      <alignment horizontal="center" vertical="center" wrapText="1"/>
    </xf>
    <xf numFmtId="179" fontId="5" fillId="0" borderId="14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165" fontId="34" fillId="0" borderId="0" xfId="0" quotePrefix="1" applyNumberFormat="1" applyFont="1" applyAlignment="1">
      <alignment horizontal="center"/>
    </xf>
    <xf numFmtId="0" fontId="32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8" fontId="12" fillId="5" borderId="25" xfId="0" applyNumberFormat="1" applyFont="1" applyFill="1" applyBorder="1" applyAlignment="1" applyProtection="1">
      <alignment horizontal="center"/>
      <protection locked="0"/>
    </xf>
    <xf numFmtId="168" fontId="12" fillId="5" borderId="19" xfId="0" applyNumberFormat="1" applyFont="1" applyFill="1" applyBorder="1" applyAlignment="1" applyProtection="1">
      <alignment horizontal="center"/>
      <protection locked="0"/>
    </xf>
    <xf numFmtId="169" fontId="13" fillId="6" borderId="25" xfId="0" applyNumberFormat="1" applyFont="1" applyFill="1" applyBorder="1" applyAlignment="1" applyProtection="1">
      <alignment horizontal="center"/>
      <protection locked="0"/>
    </xf>
    <xf numFmtId="169" fontId="13" fillId="6" borderId="19" xfId="0" applyNumberFormat="1" applyFont="1" applyFill="1" applyBorder="1" applyAlignment="1" applyProtection="1">
      <alignment horizontal="center"/>
      <protection locked="0"/>
    </xf>
    <xf numFmtId="170" fontId="13" fillId="7" borderId="27" xfId="0" applyNumberFormat="1" applyFont="1" applyFill="1" applyBorder="1" applyAlignment="1" applyProtection="1">
      <alignment horizontal="center"/>
      <protection locked="0"/>
    </xf>
    <xf numFmtId="170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68" fontId="12" fillId="5" borderId="17" xfId="0" applyNumberFormat="1" applyFont="1" applyFill="1" applyBorder="1" applyAlignment="1">
      <alignment horizontal="center"/>
    </xf>
    <xf numFmtId="168" fontId="12" fillId="5" borderId="29" xfId="0" applyNumberFormat="1" applyFont="1" applyFill="1" applyBorder="1" applyAlignment="1">
      <alignment horizontal="center"/>
    </xf>
    <xf numFmtId="169" fontId="13" fillId="6" borderId="17" xfId="0" applyNumberFormat="1" applyFont="1" applyFill="1" applyBorder="1" applyAlignment="1" applyProtection="1">
      <alignment horizontal="center"/>
      <protection locked="0"/>
    </xf>
    <xf numFmtId="169" fontId="13" fillId="6" borderId="29" xfId="0" applyNumberFormat="1" applyFont="1" applyFill="1" applyBorder="1" applyAlignment="1" applyProtection="1">
      <alignment horizontal="center"/>
      <protection locked="0"/>
    </xf>
    <xf numFmtId="170" fontId="13" fillId="7" borderId="44" xfId="0" applyNumberFormat="1" applyFont="1" applyFill="1" applyBorder="1" applyAlignment="1" applyProtection="1">
      <alignment horizontal="center"/>
      <protection locked="0"/>
    </xf>
    <xf numFmtId="170" fontId="13" fillId="7" borderId="3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164" fontId="24" fillId="0" borderId="43" xfId="0" applyNumberFormat="1" applyFont="1" applyBorder="1" applyAlignment="1">
      <alignment horizontal="center"/>
    </xf>
    <xf numFmtId="164" fontId="24" fillId="0" borderId="4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lie Hsin-Yi Lai" id="{576538E0-8883-4A1A-AC93-59C66C3DBB08}" userId="S::elai@londonchamber.co.uk::dc33b474-248b-4f40-bce0-3b01e4887c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0-03-18T15:50:51.78" personId="{576538E0-8883-4A1A-AC93-59C66C3DBB08}" id="{8092E27B-F5DB-4AB1-A2F6-C0C4D62CCB56}">
    <text>Embassy closed if highlighted in red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zoomScaleNormal="100" workbookViewId="0">
      <selection activeCell="K5" sqref="K5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34" t="s">
        <v>259</v>
      </c>
      <c r="C2" s="239" t="s">
        <v>18</v>
      </c>
      <c r="D2" s="240"/>
      <c r="E2" s="241" t="s">
        <v>260</v>
      </c>
      <c r="F2" s="239" t="s">
        <v>19</v>
      </c>
      <c r="G2" s="243"/>
      <c r="H2" s="240" t="s">
        <v>22</v>
      </c>
      <c r="I2" s="240"/>
      <c r="J2" s="239" t="s">
        <v>23</v>
      </c>
      <c r="K2" s="243"/>
      <c r="L2" s="247" t="s">
        <v>24</v>
      </c>
      <c r="M2" s="248"/>
      <c r="N2" s="259" t="s">
        <v>323</v>
      </c>
      <c r="O2" s="251" t="s">
        <v>25</v>
      </c>
    </row>
    <row r="3" spans="2:15" ht="26.25" customHeight="1" thickBot="1" x14ac:dyDescent="0.3">
      <c r="B3" s="235"/>
      <c r="C3" s="3">
        <v>1</v>
      </c>
      <c r="D3" s="223">
        <v>2</v>
      </c>
      <c r="E3" s="242"/>
      <c r="F3" s="130" t="s">
        <v>20</v>
      </c>
      <c r="G3" s="131" t="s">
        <v>21</v>
      </c>
      <c r="H3" s="128" t="s">
        <v>20</v>
      </c>
      <c r="I3" s="128" t="s">
        <v>21</v>
      </c>
      <c r="J3" s="130" t="s">
        <v>20</v>
      </c>
      <c r="K3" s="131" t="s">
        <v>21</v>
      </c>
      <c r="L3" s="249"/>
      <c r="M3" s="250"/>
      <c r="N3" s="252"/>
      <c r="O3" s="252"/>
    </row>
    <row r="4" spans="2:15" ht="45" customHeight="1" x14ac:dyDescent="0.25">
      <c r="B4" s="25" t="s">
        <v>0</v>
      </c>
      <c r="C4" s="31" t="s">
        <v>30</v>
      </c>
      <c r="D4" s="32" t="s">
        <v>30</v>
      </c>
      <c r="E4" s="127" t="s">
        <v>26</v>
      </c>
      <c r="F4" s="39">
        <v>60</v>
      </c>
      <c r="G4" s="40">
        <v>60</v>
      </c>
      <c r="H4" s="129" t="s">
        <v>251</v>
      </c>
      <c r="I4" s="134">
        <v>7</v>
      </c>
      <c r="J4" s="39">
        <v>60</v>
      </c>
      <c r="K4" s="40">
        <v>60</v>
      </c>
      <c r="L4" s="253" t="s">
        <v>329</v>
      </c>
      <c r="M4" s="253"/>
      <c r="N4" s="21" t="s">
        <v>33</v>
      </c>
      <c r="O4" s="174" t="s">
        <v>32</v>
      </c>
    </row>
    <row r="5" spans="2:15" ht="22.5" customHeight="1" x14ac:dyDescent="0.25">
      <c r="B5" s="26" t="s">
        <v>1</v>
      </c>
      <c r="C5" s="33" t="s">
        <v>30</v>
      </c>
      <c r="D5" s="226" t="s">
        <v>30</v>
      </c>
      <c r="E5" s="17" t="s">
        <v>354</v>
      </c>
      <c r="F5" s="12" t="s">
        <v>212</v>
      </c>
      <c r="G5" s="12" t="s">
        <v>212</v>
      </c>
      <c r="H5" s="18" t="s">
        <v>212</v>
      </c>
      <c r="I5" s="16" t="s">
        <v>212</v>
      </c>
      <c r="J5" s="8" t="s">
        <v>251</v>
      </c>
      <c r="K5" s="9" t="s">
        <v>251</v>
      </c>
      <c r="L5" s="236" t="s">
        <v>285</v>
      </c>
      <c r="M5" s="236"/>
      <c r="N5" s="22" t="s">
        <v>33</v>
      </c>
      <c r="O5" s="175" t="s">
        <v>32</v>
      </c>
    </row>
    <row r="6" spans="2:15" ht="141.75" customHeight="1" x14ac:dyDescent="0.25">
      <c r="B6" s="26" t="s">
        <v>2</v>
      </c>
      <c r="C6" s="33" t="s">
        <v>30</v>
      </c>
      <c r="D6" s="224" t="s">
        <v>30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54" t="s">
        <v>356</v>
      </c>
      <c r="M6" s="254"/>
      <c r="N6" s="22" t="s">
        <v>33</v>
      </c>
      <c r="O6" s="175" t="s">
        <v>32</v>
      </c>
    </row>
    <row r="7" spans="2:15" ht="22.5" customHeight="1" x14ac:dyDescent="0.25">
      <c r="B7" s="26" t="s">
        <v>62</v>
      </c>
      <c r="C7" s="33" t="s">
        <v>30</v>
      </c>
      <c r="D7" s="124" t="s">
        <v>34</v>
      </c>
      <c r="E7" s="17" t="s">
        <v>29</v>
      </c>
      <c r="F7" s="8" t="s">
        <v>251</v>
      </c>
      <c r="G7" s="9" t="s">
        <v>251</v>
      </c>
      <c r="H7" s="10" t="s">
        <v>251</v>
      </c>
      <c r="I7" s="11" t="s">
        <v>251</v>
      </c>
      <c r="J7" s="8" t="s">
        <v>251</v>
      </c>
      <c r="K7" s="9" t="s">
        <v>251</v>
      </c>
      <c r="L7" s="236"/>
      <c r="M7" s="236"/>
      <c r="N7" s="5" t="s">
        <v>220</v>
      </c>
      <c r="O7" s="175" t="s">
        <v>32</v>
      </c>
    </row>
    <row r="8" spans="2:15" ht="43.5" customHeight="1" x14ac:dyDescent="0.25">
      <c r="B8" s="26" t="s">
        <v>3</v>
      </c>
      <c r="C8" s="33" t="s">
        <v>30</v>
      </c>
      <c r="D8" s="224" t="s">
        <v>30</v>
      </c>
      <c r="E8" s="17" t="s">
        <v>26</v>
      </c>
      <c r="F8" s="227">
        <v>63.2</v>
      </c>
      <c r="G8" s="228">
        <v>63.2</v>
      </c>
      <c r="H8" s="229">
        <v>63.2</v>
      </c>
      <c r="I8" s="230">
        <v>63.2</v>
      </c>
      <c r="J8" s="231">
        <v>63.2</v>
      </c>
      <c r="K8" s="232">
        <v>63.2</v>
      </c>
      <c r="L8" s="236"/>
      <c r="M8" s="236"/>
      <c r="N8" s="22" t="s">
        <v>33</v>
      </c>
      <c r="O8" s="175" t="s">
        <v>32</v>
      </c>
    </row>
    <row r="9" spans="2:15" ht="42.75" customHeight="1" x14ac:dyDescent="0.25">
      <c r="B9" s="26" t="s">
        <v>4</v>
      </c>
      <c r="C9" s="106"/>
      <c r="D9" s="34" t="s">
        <v>30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25" t="s">
        <v>27</v>
      </c>
      <c r="K9" s="14" t="s">
        <v>27</v>
      </c>
      <c r="L9" s="236" t="s">
        <v>264</v>
      </c>
      <c r="M9" s="236"/>
      <c r="N9" s="107" t="s">
        <v>32</v>
      </c>
      <c r="O9" s="175" t="s">
        <v>32</v>
      </c>
    </row>
    <row r="10" spans="2:15" ht="32.25" customHeight="1" x14ac:dyDescent="0.25">
      <c r="B10" s="26" t="s">
        <v>5</v>
      </c>
      <c r="C10" s="33" t="s">
        <v>30</v>
      </c>
      <c r="D10" s="34" t="s">
        <v>30</v>
      </c>
      <c r="E10" s="17" t="s">
        <v>26</v>
      </c>
      <c r="F10" s="132" t="s">
        <v>28</v>
      </c>
      <c r="G10" s="16">
        <v>8</v>
      </c>
      <c r="H10" s="10" t="s">
        <v>251</v>
      </c>
      <c r="I10" s="15">
        <v>11</v>
      </c>
      <c r="J10" s="41" t="s">
        <v>251</v>
      </c>
      <c r="K10" s="16">
        <v>11</v>
      </c>
      <c r="L10" s="237" t="s">
        <v>330</v>
      </c>
      <c r="M10" s="236"/>
      <c r="N10" s="22" t="s">
        <v>33</v>
      </c>
      <c r="O10" s="175" t="s">
        <v>32</v>
      </c>
    </row>
    <row r="11" spans="2:15" ht="71.25" customHeight="1" x14ac:dyDescent="0.25">
      <c r="B11" s="26" t="s">
        <v>6</v>
      </c>
      <c r="C11" s="33" t="s">
        <v>30</v>
      </c>
      <c r="D11" s="34" t="s">
        <v>30</v>
      </c>
      <c r="E11" s="140" t="s">
        <v>255</v>
      </c>
      <c r="F11" s="8" t="s">
        <v>251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6" t="s">
        <v>352</v>
      </c>
      <c r="M11" s="236"/>
      <c r="N11" s="22" t="s">
        <v>33</v>
      </c>
      <c r="O11" s="175" t="s">
        <v>33</v>
      </c>
    </row>
    <row r="12" spans="2:15" ht="22.5" customHeight="1" x14ac:dyDescent="0.25">
      <c r="B12" s="26" t="s">
        <v>7</v>
      </c>
      <c r="C12" s="33" t="s">
        <v>30</v>
      </c>
      <c r="D12" s="124" t="s">
        <v>34</v>
      </c>
      <c r="E12" s="17" t="s">
        <v>29</v>
      </c>
      <c r="F12" s="8" t="s">
        <v>251</v>
      </c>
      <c r="G12" s="9" t="s">
        <v>251</v>
      </c>
      <c r="H12" s="10" t="s">
        <v>251</v>
      </c>
      <c r="I12" s="11" t="s">
        <v>251</v>
      </c>
      <c r="J12" s="8" t="s">
        <v>251</v>
      </c>
      <c r="K12" s="9" t="s">
        <v>251</v>
      </c>
      <c r="L12" s="236"/>
      <c r="M12" s="236"/>
      <c r="N12" s="5" t="s">
        <v>220</v>
      </c>
      <c r="O12" s="175" t="s">
        <v>32</v>
      </c>
    </row>
    <row r="13" spans="2:15" ht="43.5" customHeight="1" x14ac:dyDescent="0.25">
      <c r="B13" s="26" t="s">
        <v>8</v>
      </c>
      <c r="C13" s="33" t="s">
        <v>30</v>
      </c>
      <c r="D13" s="211" t="s">
        <v>350</v>
      </c>
      <c r="E13" s="17" t="s">
        <v>29</v>
      </c>
      <c r="F13" s="8">
        <v>25</v>
      </c>
      <c r="G13" s="28">
        <v>25</v>
      </c>
      <c r="H13" s="10">
        <v>25</v>
      </c>
      <c r="I13" s="11">
        <v>25</v>
      </c>
      <c r="J13" s="41">
        <v>25</v>
      </c>
      <c r="K13" s="9">
        <v>25</v>
      </c>
      <c r="L13" s="238" t="s">
        <v>328</v>
      </c>
      <c r="M13" s="236"/>
      <c r="N13" s="22" t="s">
        <v>33</v>
      </c>
      <c r="O13" s="175" t="s">
        <v>32</v>
      </c>
    </row>
    <row r="14" spans="2:15" ht="36.75" customHeight="1" x14ac:dyDescent="0.25">
      <c r="B14" s="26" t="s">
        <v>9</v>
      </c>
      <c r="C14" s="33" t="s">
        <v>30</v>
      </c>
      <c r="D14" s="34" t="s">
        <v>30</v>
      </c>
      <c r="E14" s="17" t="s">
        <v>26</v>
      </c>
      <c r="F14" s="12">
        <v>60</v>
      </c>
      <c r="G14" s="16">
        <v>30</v>
      </c>
      <c r="H14" s="10" t="s">
        <v>251</v>
      </c>
      <c r="I14" s="11" t="s">
        <v>251</v>
      </c>
      <c r="J14" s="8" t="s">
        <v>251</v>
      </c>
      <c r="K14" s="9" t="s">
        <v>251</v>
      </c>
      <c r="L14" s="236" t="s">
        <v>252</v>
      </c>
      <c r="M14" s="236"/>
      <c r="N14" s="22" t="s">
        <v>33</v>
      </c>
      <c r="O14" s="175" t="s">
        <v>32</v>
      </c>
    </row>
    <row r="15" spans="2:15" ht="22.5" customHeight="1" x14ac:dyDescent="0.25">
      <c r="B15" s="26" t="s">
        <v>10</v>
      </c>
      <c r="C15" s="106"/>
      <c r="D15" s="224" t="s">
        <v>30</v>
      </c>
      <c r="E15" s="17" t="s">
        <v>26</v>
      </c>
      <c r="F15" s="12">
        <v>38</v>
      </c>
      <c r="G15" s="13">
        <v>38</v>
      </c>
      <c r="H15" s="10" t="s">
        <v>251</v>
      </c>
      <c r="I15" s="11" t="s">
        <v>251</v>
      </c>
      <c r="J15" s="8">
        <v>38</v>
      </c>
      <c r="K15" s="9">
        <v>38</v>
      </c>
      <c r="L15" s="236" t="s">
        <v>35</v>
      </c>
      <c r="M15" s="236"/>
      <c r="N15" s="107" t="s">
        <v>32</v>
      </c>
      <c r="O15" s="175" t="s">
        <v>32</v>
      </c>
    </row>
    <row r="16" spans="2:15" ht="74.25" customHeight="1" x14ac:dyDescent="0.25">
      <c r="B16" s="26" t="s">
        <v>11</v>
      </c>
      <c r="C16" s="33" t="s">
        <v>30</v>
      </c>
      <c r="D16" s="225" t="s">
        <v>331</v>
      </c>
      <c r="E16" s="17" t="s">
        <v>26</v>
      </c>
      <c r="F16" s="178" t="s">
        <v>212</v>
      </c>
      <c r="G16" s="181" t="s">
        <v>212</v>
      </c>
      <c r="H16" s="180" t="s">
        <v>212</v>
      </c>
      <c r="I16" s="14" t="s">
        <v>212</v>
      </c>
      <c r="J16" s="221">
        <v>16.2</v>
      </c>
      <c r="K16" s="220">
        <v>16.2</v>
      </c>
      <c r="L16" s="236" t="s">
        <v>322</v>
      </c>
      <c r="M16" s="236"/>
      <c r="N16" s="22" t="s">
        <v>33</v>
      </c>
      <c r="O16" s="175" t="s">
        <v>32</v>
      </c>
    </row>
    <row r="17" spans="2:15" ht="22.5" customHeight="1" x14ac:dyDescent="0.25">
      <c r="B17" s="26" t="s">
        <v>12</v>
      </c>
      <c r="C17" s="33" t="s">
        <v>30</v>
      </c>
      <c r="D17" s="124" t="s">
        <v>34</v>
      </c>
      <c r="E17" s="17" t="s">
        <v>29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36"/>
      <c r="M17" s="236"/>
      <c r="N17" s="5" t="s">
        <v>220</v>
      </c>
      <c r="O17" s="175" t="s">
        <v>32</v>
      </c>
    </row>
    <row r="18" spans="2:15" ht="22.5" customHeight="1" x14ac:dyDescent="0.25">
      <c r="B18" s="26" t="s">
        <v>13</v>
      </c>
      <c r="C18" s="33" t="s">
        <v>30</v>
      </c>
      <c r="D18" s="34" t="s">
        <v>30</v>
      </c>
      <c r="E18" s="17" t="s">
        <v>26</v>
      </c>
      <c r="F18" s="8">
        <v>55</v>
      </c>
      <c r="G18" s="9">
        <v>55</v>
      </c>
      <c r="H18" s="10" t="s">
        <v>251</v>
      </c>
      <c r="I18" s="11" t="s">
        <v>251</v>
      </c>
      <c r="J18" s="18">
        <v>65</v>
      </c>
      <c r="K18" s="16">
        <v>65</v>
      </c>
      <c r="L18" s="236" t="s">
        <v>284</v>
      </c>
      <c r="M18" s="236"/>
      <c r="N18" s="22" t="s">
        <v>33</v>
      </c>
      <c r="O18" s="175" t="s">
        <v>32</v>
      </c>
    </row>
    <row r="19" spans="2:15" ht="22.5" customHeight="1" x14ac:dyDescent="0.25">
      <c r="B19" s="26" t="s">
        <v>14</v>
      </c>
      <c r="C19" s="33" t="s">
        <v>30</v>
      </c>
      <c r="D19" s="124" t="s">
        <v>34</v>
      </c>
      <c r="E19" s="17" t="s">
        <v>26</v>
      </c>
      <c r="F19" s="12"/>
      <c r="G19" s="13"/>
      <c r="H19" s="10"/>
      <c r="I19" s="11"/>
      <c r="J19" s="18"/>
      <c r="K19" s="16"/>
      <c r="L19" s="236"/>
      <c r="M19" s="236"/>
      <c r="N19" s="5" t="s">
        <v>220</v>
      </c>
      <c r="O19" s="175" t="s">
        <v>32</v>
      </c>
    </row>
    <row r="20" spans="2:15" ht="22.5" customHeight="1" x14ac:dyDescent="0.25">
      <c r="B20" s="26" t="s">
        <v>15</v>
      </c>
      <c r="C20" s="33" t="s">
        <v>30</v>
      </c>
      <c r="D20" s="34" t="s">
        <v>30</v>
      </c>
      <c r="E20" s="17" t="s">
        <v>26</v>
      </c>
      <c r="F20" s="12">
        <f>Tunisia!B5</f>
        <v>165</v>
      </c>
      <c r="G20" s="13">
        <f>Tunisia!B6</f>
        <v>165</v>
      </c>
      <c r="H20" s="6">
        <f>Tunisia!B9</f>
        <v>165</v>
      </c>
      <c r="I20" s="7">
        <f>Tunisia!B10</f>
        <v>165</v>
      </c>
      <c r="J20" s="18">
        <f>Tunisia!B13</f>
        <v>165</v>
      </c>
      <c r="K20" s="16">
        <f>Tunisia!B14</f>
        <v>165</v>
      </c>
      <c r="L20" s="236" t="s">
        <v>31</v>
      </c>
      <c r="M20" s="236"/>
      <c r="N20" s="22" t="s">
        <v>33</v>
      </c>
      <c r="O20" s="175" t="s">
        <v>32</v>
      </c>
    </row>
    <row r="21" spans="2:15" ht="22.5" customHeight="1" x14ac:dyDescent="0.25">
      <c r="B21" s="26" t="s">
        <v>16</v>
      </c>
      <c r="C21" s="106"/>
      <c r="D21" s="34" t="s">
        <v>30</v>
      </c>
      <c r="E21" s="17" t="s">
        <v>26</v>
      </c>
      <c r="F21" s="144">
        <v>37.5</v>
      </c>
      <c r="G21" s="145">
        <v>37.5</v>
      </c>
      <c r="H21" s="10" t="s">
        <v>251</v>
      </c>
      <c r="I21" s="146">
        <v>37.5</v>
      </c>
      <c r="J21" s="257" t="s">
        <v>265</v>
      </c>
      <c r="K21" s="258"/>
      <c r="L21" s="236" t="s">
        <v>300</v>
      </c>
      <c r="M21" s="236"/>
      <c r="N21" s="107" t="s">
        <v>32</v>
      </c>
      <c r="O21" s="175" t="s">
        <v>32</v>
      </c>
    </row>
    <row r="22" spans="2:15" ht="22.5" customHeight="1" x14ac:dyDescent="0.25">
      <c r="B22" s="26" t="s">
        <v>17</v>
      </c>
      <c r="C22" s="33" t="s">
        <v>30</v>
      </c>
      <c r="D22" s="34" t="s">
        <v>30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251</v>
      </c>
      <c r="K22" s="9" t="s">
        <v>251</v>
      </c>
      <c r="L22" s="255" t="s">
        <v>319</v>
      </c>
      <c r="M22" s="256"/>
      <c r="N22" s="135" t="s">
        <v>33</v>
      </c>
      <c r="O22" s="176" t="s">
        <v>32</v>
      </c>
    </row>
    <row r="23" spans="2:15" ht="22.5" customHeight="1" thickBot="1" x14ac:dyDescent="0.3">
      <c r="B23" s="27" t="s">
        <v>254</v>
      </c>
      <c r="C23" s="35" t="s">
        <v>30</v>
      </c>
      <c r="D23" s="126" t="s">
        <v>34</v>
      </c>
      <c r="E23" s="139" t="s">
        <v>29</v>
      </c>
      <c r="F23" s="60"/>
      <c r="G23" s="133"/>
      <c r="H23" s="137"/>
      <c r="I23" s="138"/>
      <c r="J23" s="60"/>
      <c r="K23" s="133"/>
      <c r="L23" s="244"/>
      <c r="M23" s="244"/>
      <c r="N23" s="136" t="s">
        <v>220</v>
      </c>
      <c r="O23" s="177"/>
    </row>
    <row r="24" spans="2:15" ht="33.75" customHeight="1" x14ac:dyDescent="0.25">
      <c r="E24" s="19"/>
    </row>
    <row r="25" spans="2:15" ht="15.75" x14ac:dyDescent="0.25">
      <c r="B25" s="117" t="s">
        <v>233</v>
      </c>
      <c r="C25" s="118"/>
      <c r="D25" s="118"/>
      <c r="E25" s="119"/>
      <c r="F25" s="20"/>
      <c r="G25" s="24"/>
      <c r="H25" s="24"/>
      <c r="K25" s="24"/>
    </row>
    <row r="26" spans="2:15" ht="15.75" customHeight="1" x14ac:dyDescent="0.25">
      <c r="B26" s="23" t="s">
        <v>235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362</v>
      </c>
      <c r="C27" s="213">
        <v>52.2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39</v>
      </c>
      <c r="C28" s="213">
        <v>8.6999999999999993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223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109" t="s">
        <v>357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20" t="s">
        <v>234</v>
      </c>
      <c r="C32" s="121"/>
      <c r="D32" s="121"/>
      <c r="E32" s="121"/>
      <c r="F32" s="24"/>
      <c r="G32" s="24"/>
      <c r="H32" s="24"/>
      <c r="I32" s="24"/>
      <c r="K32" s="24"/>
    </row>
    <row r="33" spans="2:14" ht="15.75" customHeight="1" x14ac:dyDescent="0.25">
      <c r="B33" s="23" t="s">
        <v>236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244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224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310</v>
      </c>
      <c r="C36" s="24"/>
      <c r="D36" s="24"/>
      <c r="E36" s="24"/>
    </row>
    <row r="37" spans="2:14" ht="15.75" customHeight="1" x14ac:dyDescent="0.25">
      <c r="B37" s="24" t="s">
        <v>221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222</v>
      </c>
      <c r="C39" s="24"/>
      <c r="D39" s="24"/>
      <c r="E39" s="24"/>
    </row>
    <row r="40" spans="2:14" ht="15.75" customHeight="1" x14ac:dyDescent="0.25">
      <c r="B40" s="219" t="s">
        <v>364</v>
      </c>
      <c r="C40" s="24"/>
      <c r="D40" s="24"/>
      <c r="E40" s="24"/>
    </row>
    <row r="41" spans="2:14" ht="15.75" customHeight="1" x14ac:dyDescent="0.25">
      <c r="B41" s="30" t="s">
        <v>225</v>
      </c>
      <c r="C41" s="24"/>
      <c r="D41" s="24"/>
      <c r="E41" s="24"/>
    </row>
    <row r="42" spans="2:14" ht="15.75" customHeight="1" x14ac:dyDescent="0.25">
      <c r="B42" s="30" t="s">
        <v>246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226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227</v>
      </c>
      <c r="C46" s="24"/>
      <c r="D46" s="24"/>
      <c r="E46" s="24"/>
    </row>
    <row r="47" spans="2:14" ht="15.75" customHeight="1" x14ac:dyDescent="0.25">
      <c r="B47" s="23" t="s">
        <v>228</v>
      </c>
      <c r="C47" s="24"/>
      <c r="D47" s="24"/>
      <c r="E47" s="24"/>
    </row>
    <row r="48" spans="2:14" ht="15.75" x14ac:dyDescent="0.25">
      <c r="B48" s="24" t="s">
        <v>229</v>
      </c>
      <c r="C48" s="24"/>
      <c r="D48" s="108">
        <v>36</v>
      </c>
      <c r="E48" s="24"/>
    </row>
    <row r="49" spans="2:15" ht="15.75" x14ac:dyDescent="0.25">
      <c r="B49" s="24" t="s">
        <v>230</v>
      </c>
      <c r="C49" s="24"/>
      <c r="D49" s="24" t="s">
        <v>231</v>
      </c>
      <c r="E49" s="24"/>
    </row>
    <row r="50" spans="2:15" ht="15.75" x14ac:dyDescent="0.25">
      <c r="B50" s="24" t="s">
        <v>232</v>
      </c>
      <c r="C50" s="24"/>
      <c r="D50" s="160" t="s">
        <v>368</v>
      </c>
      <c r="E50" s="24"/>
    </row>
    <row r="51" spans="2:15" ht="15.75" x14ac:dyDescent="0.25">
      <c r="B51" s="214" t="s">
        <v>358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237</v>
      </c>
      <c r="C53" s="24"/>
      <c r="D53" s="24"/>
      <c r="E53" s="24"/>
    </row>
    <row r="54" spans="2:15" ht="15.75" customHeight="1" x14ac:dyDescent="0.25">
      <c r="B54" s="30" t="s">
        <v>241</v>
      </c>
      <c r="C54" s="24"/>
      <c r="D54" s="24"/>
      <c r="E54" s="24"/>
    </row>
    <row r="55" spans="2:15" ht="15.75" customHeight="1" x14ac:dyDescent="0.25">
      <c r="B55" s="30" t="s">
        <v>238</v>
      </c>
      <c r="C55" s="24"/>
      <c r="D55" s="24"/>
      <c r="E55" s="24"/>
    </row>
    <row r="56" spans="2:15" ht="15.75" customHeight="1" x14ac:dyDescent="0.25">
      <c r="B56" s="30" t="s">
        <v>239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22" t="s">
        <v>242</v>
      </c>
      <c r="C58" s="119"/>
      <c r="D58" s="24"/>
      <c r="E58" s="216" t="s">
        <v>243</v>
      </c>
      <c r="F58" s="217" t="s">
        <v>240</v>
      </c>
      <c r="G58" s="245" t="s">
        <v>359</v>
      </c>
      <c r="H58" s="245"/>
      <c r="I58" s="215">
        <v>104.4</v>
      </c>
      <c r="J58" s="116"/>
      <c r="K58" s="115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23" t="s">
        <v>245</v>
      </c>
      <c r="C60" s="121"/>
      <c r="D60" s="24"/>
      <c r="E60" s="246" t="s">
        <v>360</v>
      </c>
      <c r="F60" s="246"/>
      <c r="G60" s="246"/>
      <c r="H60" s="246"/>
      <c r="I60" s="246"/>
      <c r="J60" s="246"/>
      <c r="K60" s="246"/>
      <c r="L60" s="246"/>
      <c r="M60" s="246"/>
      <c r="N60" s="246"/>
      <c r="O60" s="246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247</v>
      </c>
      <c r="C62" s="24"/>
      <c r="D62" s="24"/>
      <c r="E62" s="218" t="s">
        <v>363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248</v>
      </c>
      <c r="C64" s="24"/>
      <c r="D64" s="24"/>
      <c r="E64" s="24"/>
    </row>
    <row r="65" spans="2:5" ht="15.75" customHeight="1" x14ac:dyDescent="0.25">
      <c r="B65" s="30" t="s">
        <v>249</v>
      </c>
      <c r="C65" s="24"/>
      <c r="D65" s="24"/>
      <c r="E65" s="24"/>
    </row>
    <row r="66" spans="2:5" ht="15.75" customHeight="1" x14ac:dyDescent="0.25">
      <c r="B66" s="219" t="s">
        <v>361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YJs/bgvyAC5bwQUHtDIGlmRBZMRf75K6reeNAeGHZw/pVwMoOtQ+SdJL+d1HEHnQHE0FBUK+FWWFSk3MGrYarg==" saltValue="X7vc4uDAxq4SifhwKpTs+w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53">
        <f>'Summary Chart'!F13</f>
        <v>25</v>
      </c>
    </row>
    <row r="6" spans="1:4" x14ac:dyDescent="0.25">
      <c r="A6" t="s">
        <v>39</v>
      </c>
      <c r="B6" s="53">
        <f>'Summary Chart'!G13</f>
        <v>25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53">
        <f>'Summary Chart'!H13</f>
        <v>25</v>
      </c>
    </row>
    <row r="10" spans="1:4" x14ac:dyDescent="0.25">
      <c r="A10" t="s">
        <v>39</v>
      </c>
      <c r="B10" s="53">
        <f>'Summary Chart'!I13</f>
        <v>25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53">
        <f>'Summary Chart'!J13</f>
        <v>25</v>
      </c>
    </row>
    <row r="14" spans="1:4" x14ac:dyDescent="0.25">
      <c r="A14" t="s">
        <v>39</v>
      </c>
      <c r="B14" s="53">
        <f>'Summary Chart'!K13</f>
        <v>25</v>
      </c>
    </row>
    <row r="15" spans="1:4" x14ac:dyDescent="0.25">
      <c r="B15" s="36"/>
    </row>
    <row r="16" spans="1:4" x14ac:dyDescent="0.25">
      <c r="A16" s="2" t="s">
        <v>281</v>
      </c>
    </row>
    <row r="18" spans="1:1" x14ac:dyDescent="0.25">
      <c r="A18" s="2"/>
    </row>
    <row r="19" spans="1:1" x14ac:dyDescent="0.25">
      <c r="A19" s="2" t="s">
        <v>326</v>
      </c>
    </row>
    <row r="20" spans="1:1" x14ac:dyDescent="0.25">
      <c r="A20" s="2" t="s">
        <v>327</v>
      </c>
    </row>
    <row r="21" spans="1:1" x14ac:dyDescent="0.25">
      <c r="A21" s="179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0"/>
  <sheetViews>
    <sheetView topLeftCell="A7" workbookViewId="0">
      <selection activeCell="A15" sqref="A15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91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v>60</v>
      </c>
      <c r="C5" s="36"/>
    </row>
    <row r="6" spans="1:4" x14ac:dyDescent="0.25">
      <c r="A6" t="s">
        <v>39</v>
      </c>
      <c r="B6" s="36">
        <v>30</v>
      </c>
      <c r="C6" s="36"/>
      <c r="D6" s="36"/>
    </row>
    <row r="8" spans="1:4" x14ac:dyDescent="0.25">
      <c r="A8" s="50" t="s">
        <v>290</v>
      </c>
      <c r="B8" t="s">
        <v>40</v>
      </c>
      <c r="C8" t="s">
        <v>39</v>
      </c>
    </row>
    <row r="9" spans="1:4" x14ac:dyDescent="0.25">
      <c r="A9" t="s">
        <v>286</v>
      </c>
      <c r="B9" s="36">
        <v>150</v>
      </c>
      <c r="C9" s="36">
        <v>75</v>
      </c>
    </row>
    <row r="10" spans="1:4" x14ac:dyDescent="0.25">
      <c r="A10" t="s">
        <v>287</v>
      </c>
      <c r="B10" s="36">
        <v>210</v>
      </c>
      <c r="C10" s="36">
        <v>105</v>
      </c>
    </row>
    <row r="11" spans="1:4" x14ac:dyDescent="0.25">
      <c r="A11" t="s">
        <v>288</v>
      </c>
      <c r="B11" s="36">
        <v>300</v>
      </c>
      <c r="C11" s="36">
        <v>150</v>
      </c>
    </row>
    <row r="12" spans="1:4" x14ac:dyDescent="0.25">
      <c r="A12" t="s">
        <v>289</v>
      </c>
      <c r="B12" s="36">
        <v>450</v>
      </c>
      <c r="C12" s="36">
        <v>225</v>
      </c>
    </row>
    <row r="13" spans="1:4" ht="15.75" x14ac:dyDescent="0.25">
      <c r="A13" s="45"/>
      <c r="B13" s="36"/>
    </row>
    <row r="14" spans="1:4" x14ac:dyDescent="0.25">
      <c r="A14" s="50" t="s">
        <v>59</v>
      </c>
      <c r="B14" t="s">
        <v>40</v>
      </c>
      <c r="C14" t="s">
        <v>39</v>
      </c>
    </row>
    <row r="15" spans="1:4" x14ac:dyDescent="0.25">
      <c r="A15" t="s">
        <v>103</v>
      </c>
      <c r="B15" s="36">
        <v>180</v>
      </c>
      <c r="C15" s="36">
        <v>90</v>
      </c>
    </row>
    <row r="16" spans="1:4" x14ac:dyDescent="0.25">
      <c r="A16" t="s">
        <v>102</v>
      </c>
      <c r="B16" s="36">
        <v>180</v>
      </c>
      <c r="C16" s="36">
        <v>90</v>
      </c>
    </row>
    <row r="17" spans="1:6" x14ac:dyDescent="0.25">
      <c r="A17" t="s">
        <v>79</v>
      </c>
      <c r="B17" s="36">
        <v>60</v>
      </c>
      <c r="C17" s="36">
        <v>30</v>
      </c>
    </row>
    <row r="18" spans="1:6" x14ac:dyDescent="0.25">
      <c r="A18" t="s">
        <v>93</v>
      </c>
      <c r="B18" s="36">
        <v>120</v>
      </c>
      <c r="C18" s="36">
        <v>60</v>
      </c>
    </row>
    <row r="19" spans="1:6" x14ac:dyDescent="0.25">
      <c r="A19" t="s">
        <v>104</v>
      </c>
      <c r="B19" s="36">
        <v>120</v>
      </c>
      <c r="C19" s="36">
        <v>60</v>
      </c>
    </row>
    <row r="20" spans="1:6" ht="15.75" x14ac:dyDescent="0.25">
      <c r="A20" t="s">
        <v>94</v>
      </c>
      <c r="B20" s="36">
        <v>120</v>
      </c>
      <c r="C20" s="36">
        <v>60</v>
      </c>
      <c r="D20" s="46"/>
      <c r="E20" s="46"/>
      <c r="F20" s="47"/>
    </row>
    <row r="21" spans="1:6" ht="15.75" x14ac:dyDescent="0.25">
      <c r="A21" t="s">
        <v>56</v>
      </c>
      <c r="B21" s="36">
        <v>120</v>
      </c>
      <c r="C21" s="36">
        <v>60</v>
      </c>
      <c r="D21" s="46"/>
      <c r="E21" s="46"/>
      <c r="F21" s="47"/>
    </row>
    <row r="22" spans="1:6" x14ac:dyDescent="0.25">
      <c r="A22" t="s">
        <v>96</v>
      </c>
      <c r="B22" s="36">
        <v>120</v>
      </c>
      <c r="C22" s="36">
        <v>60</v>
      </c>
    </row>
    <row r="23" spans="1:6" ht="15.75" x14ac:dyDescent="0.25">
      <c r="A23" t="s">
        <v>95</v>
      </c>
      <c r="B23" s="36">
        <v>120</v>
      </c>
      <c r="C23" s="36">
        <v>60</v>
      </c>
      <c r="D23" s="46"/>
    </row>
    <row r="24" spans="1:6" x14ac:dyDescent="0.25">
      <c r="A24" t="s">
        <v>97</v>
      </c>
      <c r="B24" s="36">
        <v>90</v>
      </c>
      <c r="C24" s="36">
        <v>90</v>
      </c>
    </row>
    <row r="25" spans="1:6" x14ac:dyDescent="0.25">
      <c r="A25" t="s">
        <v>98</v>
      </c>
      <c r="B25" s="36">
        <v>90</v>
      </c>
      <c r="C25" s="36">
        <v>90</v>
      </c>
    </row>
    <row r="26" spans="1:6" x14ac:dyDescent="0.25">
      <c r="A26" t="s">
        <v>99</v>
      </c>
      <c r="B26" s="36">
        <v>90</v>
      </c>
      <c r="C26" s="36">
        <v>90</v>
      </c>
    </row>
    <row r="27" spans="1:6" x14ac:dyDescent="0.25">
      <c r="A27" t="s">
        <v>100</v>
      </c>
      <c r="B27" s="36">
        <v>90</v>
      </c>
      <c r="C27" s="36">
        <v>90</v>
      </c>
    </row>
    <row r="28" spans="1:6" x14ac:dyDescent="0.25">
      <c r="A28" t="s">
        <v>291</v>
      </c>
      <c r="B28" s="36">
        <v>90</v>
      </c>
      <c r="C28" s="36">
        <v>90</v>
      </c>
    </row>
    <row r="29" spans="1:6" x14ac:dyDescent="0.25">
      <c r="A29" t="s">
        <v>69</v>
      </c>
      <c r="B29" s="36">
        <v>90</v>
      </c>
      <c r="C29" s="36">
        <v>90</v>
      </c>
    </row>
    <row r="30" spans="1:6" x14ac:dyDescent="0.25">
      <c r="A30" s="182" t="s">
        <v>336</v>
      </c>
      <c r="B30" s="183">
        <v>90</v>
      </c>
      <c r="C30" s="183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33"/>
  <sheetViews>
    <sheetView topLeftCell="A4" workbookViewId="0">
      <selection activeCell="D17" sqref="D17"/>
    </sheetView>
  </sheetViews>
  <sheetFormatPr defaultRowHeight="15" x14ac:dyDescent="0.25"/>
  <cols>
    <col min="1" max="1" width="36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105</v>
      </c>
      <c r="B2" s="37" t="s">
        <v>324</v>
      </c>
    </row>
    <row r="3" spans="1:9" ht="15" customHeight="1" x14ac:dyDescent="0.35">
      <c r="A3" s="37"/>
      <c r="B3" s="37"/>
    </row>
    <row r="4" spans="1:9" x14ac:dyDescent="0.25">
      <c r="A4" s="50" t="s">
        <v>41</v>
      </c>
    </row>
    <row r="5" spans="1:9" x14ac:dyDescent="0.25">
      <c r="A5" t="s">
        <v>40</v>
      </c>
      <c r="B5" s="36">
        <v>38</v>
      </c>
      <c r="C5" s="36"/>
    </row>
    <row r="6" spans="1:9" x14ac:dyDescent="0.25">
      <c r="A6" t="s">
        <v>39</v>
      </c>
      <c r="B6" s="36">
        <v>38</v>
      </c>
      <c r="C6" s="36"/>
      <c r="D6" s="36"/>
    </row>
    <row r="8" spans="1:9" ht="15.75" thickBot="1" x14ac:dyDescent="0.3">
      <c r="A8" s="50" t="s">
        <v>92</v>
      </c>
      <c r="B8" t="s">
        <v>304</v>
      </c>
    </row>
    <row r="9" spans="1:9" ht="15" customHeight="1" x14ac:dyDescent="0.25">
      <c r="A9" s="200"/>
      <c r="B9" s="295" t="s">
        <v>342</v>
      </c>
      <c r="C9" s="296"/>
      <c r="D9" s="241" t="s">
        <v>344</v>
      </c>
      <c r="E9" s="247"/>
      <c r="F9" s="241" t="s">
        <v>346</v>
      </c>
      <c r="G9" s="248"/>
      <c r="H9" s="291" t="s">
        <v>302</v>
      </c>
      <c r="I9" s="292"/>
    </row>
    <row r="10" spans="1:9" ht="15.75" thickBot="1" x14ac:dyDescent="0.3">
      <c r="A10" s="201"/>
      <c r="B10" s="194" t="s">
        <v>343</v>
      </c>
      <c r="C10" s="208">
        <v>4</v>
      </c>
      <c r="D10" s="194" t="s">
        <v>345</v>
      </c>
      <c r="E10" s="209">
        <v>3.7</v>
      </c>
      <c r="F10" s="194" t="s">
        <v>347</v>
      </c>
      <c r="G10" s="210">
        <v>3.6415000000000002</v>
      </c>
      <c r="H10" s="293"/>
      <c r="I10" s="294"/>
    </row>
    <row r="11" spans="1:9" ht="15.75" thickBot="1" x14ac:dyDescent="0.3">
      <c r="A11" s="198" t="s">
        <v>301</v>
      </c>
      <c r="B11" s="161" t="s">
        <v>142</v>
      </c>
      <c r="C11" s="159" t="s">
        <v>143</v>
      </c>
      <c r="D11" s="161" t="s">
        <v>142</v>
      </c>
      <c r="E11" s="159" t="s">
        <v>143</v>
      </c>
      <c r="F11" s="62" t="s">
        <v>142</v>
      </c>
      <c r="G11" s="163" t="s">
        <v>143</v>
      </c>
      <c r="H11" s="161" t="s">
        <v>142</v>
      </c>
      <c r="I11" s="162" t="s">
        <v>143</v>
      </c>
    </row>
    <row r="12" spans="1:9" x14ac:dyDescent="0.25">
      <c r="A12" s="203">
        <v>125</v>
      </c>
      <c r="B12" s="195">
        <v>0</v>
      </c>
      <c r="C12" s="192">
        <v>3750</v>
      </c>
      <c r="D12" s="189">
        <v>0</v>
      </c>
      <c r="E12" s="190">
        <v>4054</v>
      </c>
      <c r="F12" s="186">
        <v>0</v>
      </c>
      <c r="G12" s="187">
        <v>4119</v>
      </c>
      <c r="H12" s="184">
        <v>0</v>
      </c>
      <c r="I12" s="202">
        <v>15000</v>
      </c>
    </row>
    <row r="13" spans="1:9" x14ac:dyDescent="0.25">
      <c r="A13" s="204">
        <v>250</v>
      </c>
      <c r="B13" s="196">
        <v>3751</v>
      </c>
      <c r="C13" s="193">
        <v>25000</v>
      </c>
      <c r="D13" s="189">
        <v>4055</v>
      </c>
      <c r="E13" s="190">
        <v>27027</v>
      </c>
      <c r="F13" s="186">
        <v>4120</v>
      </c>
      <c r="G13" s="187">
        <v>27461</v>
      </c>
      <c r="H13" s="184">
        <v>15001</v>
      </c>
      <c r="I13" s="202">
        <v>100000</v>
      </c>
    </row>
    <row r="14" spans="1:9" x14ac:dyDescent="0.25">
      <c r="A14" s="204">
        <v>625</v>
      </c>
      <c r="B14" s="196">
        <v>25001</v>
      </c>
      <c r="C14" s="193">
        <v>62500</v>
      </c>
      <c r="D14" s="189">
        <v>27028</v>
      </c>
      <c r="E14" s="190">
        <v>67568</v>
      </c>
      <c r="F14" s="186">
        <v>27462</v>
      </c>
      <c r="G14" s="187">
        <v>68653</v>
      </c>
      <c r="H14" s="184">
        <v>100001</v>
      </c>
      <c r="I14" s="202">
        <v>250000</v>
      </c>
    </row>
    <row r="15" spans="1:9" x14ac:dyDescent="0.25">
      <c r="A15" s="204">
        <v>1250</v>
      </c>
      <c r="B15" s="196">
        <v>62501</v>
      </c>
      <c r="C15" s="193">
        <v>250000</v>
      </c>
      <c r="D15" s="189">
        <v>67569</v>
      </c>
      <c r="E15" s="190">
        <v>270270</v>
      </c>
      <c r="F15" s="186">
        <v>68654</v>
      </c>
      <c r="G15" s="187">
        <v>274612</v>
      </c>
      <c r="H15" s="184">
        <v>250001</v>
      </c>
      <c r="I15" s="202">
        <v>1000000</v>
      </c>
    </row>
    <row r="16" spans="1:9" ht="15.75" thickBot="1" x14ac:dyDescent="0.3">
      <c r="A16" s="205" t="s">
        <v>340</v>
      </c>
      <c r="B16" s="197">
        <v>250001</v>
      </c>
      <c r="C16" s="199">
        <v>6.0000000000000001E-3</v>
      </c>
      <c r="D16" s="191">
        <v>270271</v>
      </c>
      <c r="E16" s="199">
        <v>6.0000000000000001E-3</v>
      </c>
      <c r="F16" s="188">
        <v>274613</v>
      </c>
      <c r="G16" s="199">
        <v>6.0000000000000001E-3</v>
      </c>
      <c r="H16" s="185">
        <v>1000001</v>
      </c>
      <c r="I16" s="207">
        <v>6.0000000000000001E-3</v>
      </c>
    </row>
    <row r="17" spans="1:12" x14ac:dyDescent="0.25">
      <c r="A17" s="2" t="s">
        <v>106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303</v>
      </c>
      <c r="B19" s="206" t="s">
        <v>339</v>
      </c>
      <c r="C19" s="36"/>
      <c r="D19" s="290" t="s">
        <v>341</v>
      </c>
      <c r="E19" s="290"/>
      <c r="H19" t="s">
        <v>202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337</v>
      </c>
      <c r="B21" s="112"/>
      <c r="D21" s="288" t="str">
        <f>IF(B21="","",(ROUNDUP(($B$21*0.006),0)))</f>
        <v/>
      </c>
      <c r="E21" s="289"/>
      <c r="F21" s="166"/>
      <c r="I21" s="43"/>
      <c r="L21" s="43"/>
    </row>
    <row r="22" spans="1:12" ht="16.5" thickBot="1" x14ac:dyDescent="0.3">
      <c r="A22" s="30"/>
      <c r="B22" s="36"/>
      <c r="C22" s="36"/>
    </row>
    <row r="23" spans="1:12" ht="16.5" thickBot="1" x14ac:dyDescent="0.3">
      <c r="A23" s="23" t="s">
        <v>338</v>
      </c>
      <c r="B23" s="112"/>
      <c r="D23" s="288" t="str">
        <f>IF(B23="","",(ROUNDUP(H23,0)))</f>
        <v/>
      </c>
      <c r="E23" s="289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/>
      <c r="B24" s="36"/>
      <c r="D24" s="160"/>
      <c r="E24" s="160"/>
    </row>
    <row r="25" spans="1:12" ht="16.5" thickBot="1" x14ac:dyDescent="0.3">
      <c r="A25" s="23" t="s">
        <v>313</v>
      </c>
      <c r="B25" s="112"/>
      <c r="D25" s="288" t="str">
        <f>IF(B25="","",(ROUNDUP(H25,0)))</f>
        <v/>
      </c>
      <c r="E25" s="289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/>
      <c r="B26" s="36"/>
      <c r="D26" s="160"/>
      <c r="E26" s="160"/>
    </row>
    <row r="27" spans="1:12" ht="16.5" thickBot="1" x14ac:dyDescent="0.3">
      <c r="A27" s="23" t="s">
        <v>305</v>
      </c>
      <c r="B27" s="112"/>
      <c r="D27" s="288" t="str">
        <f>IF(B27="","",(ROUNDUP(H27,0)))</f>
        <v/>
      </c>
      <c r="E27" s="289"/>
      <c r="F27" t="str">
        <f>IF(B27="","",(B27*C10))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49"/>
      <c r="B28" s="36"/>
      <c r="C28" s="36"/>
    </row>
    <row r="29" spans="1:12" x14ac:dyDescent="0.25">
      <c r="A29" s="50" t="s">
        <v>59</v>
      </c>
    </row>
    <row r="30" spans="1:12" x14ac:dyDescent="0.25">
      <c r="A30" t="s">
        <v>40</v>
      </c>
      <c r="B30" s="36">
        <f>'Summary Chart'!J15</f>
        <v>38</v>
      </c>
      <c r="C30" s="36"/>
    </row>
    <row r="31" spans="1:12" x14ac:dyDescent="0.25">
      <c r="A31" t="s">
        <v>39</v>
      </c>
      <c r="B31" s="36">
        <f>'Summary Chart'!K15</f>
        <v>38</v>
      </c>
      <c r="C31" s="36"/>
      <c r="D31" s="36"/>
    </row>
    <row r="32" spans="1:12" x14ac:dyDescent="0.25">
      <c r="B32" s="36"/>
      <c r="C32" s="36"/>
    </row>
    <row r="33" spans="2:3" x14ac:dyDescent="0.25">
      <c r="B33" s="36"/>
      <c r="C33" s="36"/>
    </row>
  </sheetData>
  <sheetProtection algorithmName="SHA-512" hashValue="x+T4E2FmxyZdCE8N9lObMvQLl+DGN8KXK85/GAQ1hxbWDQBHc0ZmAtV6n1K0imeNA1gIbOEd7CgbIn2/ZoB62w==" saltValue="ITowrzkFEQl8qLH3jeP/M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5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 t="str">
        <f>'Summary Chart'!G16</f>
        <v>N/A</v>
      </c>
    </row>
    <row r="6" spans="1:4" x14ac:dyDescent="0.25">
      <c r="A6" t="s">
        <v>39</v>
      </c>
      <c r="B6" s="36" t="str">
        <f>'Summary Chart'!G16</f>
        <v>N/A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 t="str">
        <f>'Summary Chart'!H16</f>
        <v>N/A</v>
      </c>
    </row>
    <row r="10" spans="1:4" x14ac:dyDescent="0.25">
      <c r="A10" t="s">
        <v>39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53">
        <f>'Summary Chart'!J16</f>
        <v>16.2</v>
      </c>
      <c r="C13" t="s">
        <v>365</v>
      </c>
    </row>
    <row r="14" spans="1:4" x14ac:dyDescent="0.25">
      <c r="A14" t="s">
        <v>39</v>
      </c>
      <c r="B14" s="53">
        <f>'Summary Chart'!K16</f>
        <v>16.2</v>
      </c>
    </row>
    <row r="15" spans="1:4" x14ac:dyDescent="0.25">
      <c r="B15" s="36"/>
    </row>
    <row r="16" spans="1:4" ht="15.75" x14ac:dyDescent="0.25">
      <c r="A16" s="56" t="s">
        <v>107</v>
      </c>
      <c r="B16" s="54"/>
      <c r="C16" s="55"/>
      <c r="D16" s="55"/>
    </row>
    <row r="17" spans="1:4" ht="15.75" x14ac:dyDescent="0.25">
      <c r="A17" s="56" t="s">
        <v>108</v>
      </c>
      <c r="B17" s="49"/>
      <c r="C17" s="55"/>
      <c r="D17" s="55"/>
    </row>
    <row r="18" spans="1:4" ht="15.75" x14ac:dyDescent="0.25">
      <c r="A18" s="54"/>
      <c r="B18" s="54"/>
      <c r="C18" s="55"/>
      <c r="D18" s="55"/>
    </row>
    <row r="19" spans="1:4" ht="15.75" x14ac:dyDescent="0.25">
      <c r="A19" s="44" t="s">
        <v>109</v>
      </c>
      <c r="B19" s="49" t="s">
        <v>110</v>
      </c>
      <c r="C19" s="55"/>
      <c r="D19" s="55"/>
    </row>
    <row r="20" spans="1:4" ht="15.75" x14ac:dyDescent="0.25">
      <c r="A20" s="54"/>
      <c r="B20" s="49" t="s">
        <v>111</v>
      </c>
      <c r="D20" s="55"/>
    </row>
    <row r="21" spans="1:4" ht="15.75" x14ac:dyDescent="0.25">
      <c r="A21" s="54"/>
      <c r="B21" s="49" t="s">
        <v>112</v>
      </c>
      <c r="D21" s="55"/>
    </row>
    <row r="22" spans="1:4" ht="15.75" x14ac:dyDescent="0.25">
      <c r="B22" s="49" t="s">
        <v>11</v>
      </c>
    </row>
    <row r="23" spans="1:4" x14ac:dyDescent="0.25">
      <c r="A23" s="2"/>
    </row>
    <row r="24" spans="1:4" ht="15.75" x14ac:dyDescent="0.25">
      <c r="A24" s="45" t="s">
        <v>113</v>
      </c>
    </row>
    <row r="25" spans="1:4" ht="15.75" x14ac:dyDescent="0.25">
      <c r="A25" s="56" t="s">
        <v>114</v>
      </c>
    </row>
    <row r="27" spans="1:4" ht="15.75" x14ac:dyDescent="0.25">
      <c r="A27" s="44" t="s">
        <v>115</v>
      </c>
      <c r="B27" s="49" t="s">
        <v>116</v>
      </c>
    </row>
    <row r="28" spans="1:4" ht="15.75" x14ac:dyDescent="0.25">
      <c r="B28" s="49" t="s">
        <v>117</v>
      </c>
    </row>
    <row r="30" spans="1:4" ht="15.75" x14ac:dyDescent="0.25">
      <c r="A30" s="44" t="s">
        <v>118</v>
      </c>
      <c r="B30" s="49" t="s">
        <v>119</v>
      </c>
    </row>
    <row r="31" spans="1:4" ht="15.75" x14ac:dyDescent="0.25">
      <c r="B31" s="49" t="s">
        <v>120</v>
      </c>
    </row>
    <row r="32" spans="1:4" ht="15.75" x14ac:dyDescent="0.25">
      <c r="B32" s="49" t="s">
        <v>121</v>
      </c>
    </row>
    <row r="33" spans="1:2" ht="15.75" x14ac:dyDescent="0.25">
      <c r="B33" s="49"/>
    </row>
    <row r="34" spans="1:2" ht="15.75" x14ac:dyDescent="0.25">
      <c r="A34" s="44" t="s">
        <v>122</v>
      </c>
      <c r="B34" s="49" t="s">
        <v>123</v>
      </c>
    </row>
    <row r="35" spans="1:2" ht="15.75" x14ac:dyDescent="0.25">
      <c r="B35" s="49" t="s">
        <v>124</v>
      </c>
    </row>
    <row r="36" spans="1:2" ht="15.75" x14ac:dyDescent="0.25">
      <c r="B36" s="49"/>
    </row>
    <row r="37" spans="1:2" ht="15.75" x14ac:dyDescent="0.25">
      <c r="A37" s="44" t="s">
        <v>125</v>
      </c>
      <c r="B37" s="49" t="s">
        <v>126</v>
      </c>
    </row>
    <row r="38" spans="1:2" ht="15.75" x14ac:dyDescent="0.25">
      <c r="B38" s="49" t="s">
        <v>127</v>
      </c>
    </row>
    <row r="39" spans="1:2" ht="15.75" x14ac:dyDescent="0.25">
      <c r="B39" s="49"/>
    </row>
    <row r="40" spans="1:2" ht="15.75" x14ac:dyDescent="0.25">
      <c r="A40" s="44" t="s">
        <v>128</v>
      </c>
      <c r="B40" s="49" t="s">
        <v>129</v>
      </c>
    </row>
    <row r="42" spans="1:2" ht="15.75" x14ac:dyDescent="0.25">
      <c r="A42" s="56" t="s">
        <v>130</v>
      </c>
    </row>
    <row r="43" spans="1:2" ht="15.75" x14ac:dyDescent="0.25">
      <c r="A43" s="56" t="s">
        <v>131</v>
      </c>
    </row>
    <row r="45" spans="1:2" ht="17.25" x14ac:dyDescent="0.3">
      <c r="A45" s="141" t="s">
        <v>257</v>
      </c>
    </row>
    <row r="46" spans="1:2" ht="17.25" x14ac:dyDescent="0.3">
      <c r="A46" s="141" t="s">
        <v>258</v>
      </c>
    </row>
    <row r="47" spans="1:2" x14ac:dyDescent="0.25">
      <c r="A47" s="141" t="s">
        <v>256</v>
      </c>
    </row>
    <row r="49" spans="1:1" ht="17.25" x14ac:dyDescent="0.3">
      <c r="A49" s="173" t="s">
        <v>321</v>
      </c>
    </row>
    <row r="50" spans="1:1" x14ac:dyDescent="0.25">
      <c r="A50" s="141"/>
    </row>
    <row r="51" spans="1:1" x14ac:dyDescent="0.25">
      <c r="A51" s="141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18"/>
  <sheetViews>
    <sheetView workbookViewId="0">
      <selection activeCell="A16" sqref="A16"/>
    </sheetView>
  </sheetViews>
  <sheetFormatPr defaultRowHeight="15" x14ac:dyDescent="0.25"/>
  <cols>
    <col min="1" max="1" width="23.28515625" customWidth="1"/>
    <col min="2" max="2" width="26" customWidth="1"/>
    <col min="11" max="13" width="0" hidden="1" customWidth="1"/>
  </cols>
  <sheetData>
    <row r="2" spans="1:12" ht="23.25" x14ac:dyDescent="0.35">
      <c r="A2" s="37" t="s">
        <v>132</v>
      </c>
      <c r="B2" s="37"/>
    </row>
    <row r="3" spans="1:12" ht="15" customHeight="1" x14ac:dyDescent="0.35">
      <c r="A3" s="37"/>
      <c r="B3" s="37"/>
    </row>
    <row r="4" spans="1:12" x14ac:dyDescent="0.25">
      <c r="A4" s="50" t="s">
        <v>41</v>
      </c>
    </row>
    <row r="5" spans="1:12" x14ac:dyDescent="0.25">
      <c r="A5" t="s">
        <v>40</v>
      </c>
      <c r="B5" s="36">
        <v>55</v>
      </c>
    </row>
    <row r="6" spans="1:12" x14ac:dyDescent="0.25">
      <c r="A6" t="s">
        <v>39</v>
      </c>
      <c r="B6" s="36">
        <v>55</v>
      </c>
      <c r="D6" s="36"/>
    </row>
    <row r="7" spans="1:12" ht="15.75" thickBot="1" x14ac:dyDescent="0.3"/>
    <row r="8" spans="1:12" ht="15.75" thickBot="1" x14ac:dyDescent="0.3">
      <c r="A8" s="50" t="s">
        <v>58</v>
      </c>
      <c r="B8" s="2" t="s">
        <v>213</v>
      </c>
      <c r="E8" s="284"/>
      <c r="F8" s="285"/>
      <c r="G8" s="286"/>
      <c r="K8">
        <f>ROUNDUP((E8*0.005),0)</f>
        <v>0</v>
      </c>
      <c r="L8" s="36" t="s">
        <v>133</v>
      </c>
    </row>
    <row r="9" spans="1:12" x14ac:dyDescent="0.25">
      <c r="A9" t="s">
        <v>40</v>
      </c>
      <c r="B9" s="92" t="str">
        <f>IF(E8=0,"",K8)</f>
        <v/>
      </c>
      <c r="L9" s="36" t="s">
        <v>133</v>
      </c>
    </row>
    <row r="10" spans="1:12" x14ac:dyDescent="0.25">
      <c r="A10" t="s">
        <v>39</v>
      </c>
      <c r="B10" s="92" t="str">
        <f>IF(E8=0,"",K8)</f>
        <v/>
      </c>
    </row>
    <row r="11" spans="1:12" x14ac:dyDescent="0.25">
      <c r="B11" s="36"/>
    </row>
    <row r="12" spans="1:12" x14ac:dyDescent="0.25">
      <c r="A12" s="50" t="s">
        <v>59</v>
      </c>
    </row>
    <row r="13" spans="1:12" x14ac:dyDescent="0.25">
      <c r="A13" t="s">
        <v>40</v>
      </c>
      <c r="B13" s="36">
        <v>65</v>
      </c>
    </row>
    <row r="14" spans="1:12" x14ac:dyDescent="0.25">
      <c r="A14" t="s">
        <v>39</v>
      </c>
      <c r="B14" s="36">
        <v>65</v>
      </c>
    </row>
    <row r="15" spans="1:12" x14ac:dyDescent="0.25">
      <c r="B15" s="36"/>
    </row>
    <row r="16" spans="1:12" ht="15.75" x14ac:dyDescent="0.25">
      <c r="A16" s="56"/>
    </row>
    <row r="18" spans="1:1" x14ac:dyDescent="0.25">
      <c r="A18" s="2"/>
    </row>
  </sheetData>
  <sheetProtection algorithmName="SHA-512" hashValue="ne6tAZakXfoV5oqnLYe9Cq3UG9JUrRTZk2GQjVDxr/0k6hG6XVVm/XWS1zMT5kOWTyPtERrGK7SKfwJGlSzc8Q==" saltValue="gJLmK//S2e8uMW1jGDZG+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A20" sqref="A20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134</v>
      </c>
    </row>
    <row r="3" spans="1:2" ht="23.25" x14ac:dyDescent="0.35">
      <c r="A3" s="37"/>
    </row>
    <row r="4" spans="1:2" x14ac:dyDescent="0.25">
      <c r="A4" s="50" t="s">
        <v>41</v>
      </c>
    </row>
    <row r="5" spans="1:2" x14ac:dyDescent="0.25">
      <c r="A5" t="s">
        <v>40</v>
      </c>
      <c r="B5" s="36">
        <v>165</v>
      </c>
    </row>
    <row r="6" spans="1:2" x14ac:dyDescent="0.25">
      <c r="A6" t="s">
        <v>39</v>
      </c>
      <c r="B6" s="36">
        <v>165</v>
      </c>
    </row>
    <row r="8" spans="1:2" x14ac:dyDescent="0.25">
      <c r="A8" s="50" t="s">
        <v>58</v>
      </c>
    </row>
    <row r="9" spans="1:2" x14ac:dyDescent="0.25">
      <c r="A9" t="s">
        <v>40</v>
      </c>
      <c r="B9" s="36">
        <v>165</v>
      </c>
    </row>
    <row r="10" spans="1:2" x14ac:dyDescent="0.25">
      <c r="A10" t="s">
        <v>39</v>
      </c>
      <c r="B10" s="36">
        <v>165</v>
      </c>
    </row>
    <row r="11" spans="1:2" x14ac:dyDescent="0.25">
      <c r="B11" s="36"/>
    </row>
    <row r="12" spans="1:2" x14ac:dyDescent="0.25">
      <c r="A12" s="50" t="s">
        <v>59</v>
      </c>
    </row>
    <row r="13" spans="1:2" x14ac:dyDescent="0.25">
      <c r="A13" t="s">
        <v>40</v>
      </c>
      <c r="B13" s="36">
        <v>165</v>
      </c>
    </row>
    <row r="14" spans="1:2" x14ac:dyDescent="0.25">
      <c r="A14" t="s">
        <v>39</v>
      </c>
      <c r="B14" s="36">
        <v>165</v>
      </c>
    </row>
    <row r="16" spans="1:2" x14ac:dyDescent="0.25">
      <c r="A16" s="2" t="s">
        <v>135</v>
      </c>
    </row>
    <row r="17" spans="1:1" x14ac:dyDescent="0.25">
      <c r="A17" t="s">
        <v>136</v>
      </c>
    </row>
    <row r="19" spans="1:1" x14ac:dyDescent="0.25">
      <c r="A19" t="s">
        <v>387</v>
      </c>
    </row>
  </sheetData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67"/>
  <sheetViews>
    <sheetView topLeftCell="A13" workbookViewId="0">
      <selection activeCell="F27" sqref="F27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137</v>
      </c>
      <c r="B2" s="37" t="s">
        <v>324</v>
      </c>
    </row>
    <row r="3" spans="1:7" ht="15" customHeight="1" x14ac:dyDescent="0.35">
      <c r="A3" s="37"/>
      <c r="B3" s="37"/>
    </row>
    <row r="4" spans="1:7" x14ac:dyDescent="0.25">
      <c r="A4" s="50" t="s">
        <v>41</v>
      </c>
    </row>
    <row r="5" spans="1:7" x14ac:dyDescent="0.25">
      <c r="A5" t="s">
        <v>40</v>
      </c>
      <c r="B5" s="53">
        <v>37.5</v>
      </c>
      <c r="C5" s="36"/>
    </row>
    <row r="6" spans="1:7" x14ac:dyDescent="0.25">
      <c r="A6" t="s">
        <v>39</v>
      </c>
      <c r="B6" s="53">
        <v>37.5</v>
      </c>
      <c r="C6" s="36"/>
      <c r="D6" s="36"/>
    </row>
    <row r="8" spans="1:7" x14ac:dyDescent="0.25">
      <c r="A8" s="50" t="s">
        <v>92</v>
      </c>
      <c r="B8" t="s">
        <v>219</v>
      </c>
    </row>
    <row r="9" spans="1:7" ht="15.75" thickBot="1" x14ac:dyDescent="0.3">
      <c r="A9" t="s">
        <v>39</v>
      </c>
      <c r="B9" s="53">
        <v>37.5</v>
      </c>
    </row>
    <row r="10" spans="1:7" x14ac:dyDescent="0.25">
      <c r="A10" s="305" t="s">
        <v>138</v>
      </c>
      <c r="B10" s="306"/>
      <c r="C10" s="305" t="s">
        <v>139</v>
      </c>
      <c r="D10" s="306"/>
      <c r="E10" s="305" t="s">
        <v>140</v>
      </c>
      <c r="F10" s="306"/>
      <c r="G10" s="234" t="s">
        <v>141</v>
      </c>
    </row>
    <row r="11" spans="1:7" ht="15.75" thickBot="1" x14ac:dyDescent="0.3">
      <c r="A11" s="307"/>
      <c r="B11" s="308"/>
      <c r="C11" s="307"/>
      <c r="D11" s="308"/>
      <c r="E11" s="307"/>
      <c r="F11" s="308"/>
      <c r="G11" s="299"/>
    </row>
    <row r="12" spans="1:7" ht="15.75" thickBot="1" x14ac:dyDescent="0.3">
      <c r="A12" s="62" t="s">
        <v>142</v>
      </c>
      <c r="B12" s="63" t="s">
        <v>143</v>
      </c>
      <c r="C12" s="62" t="s">
        <v>142</v>
      </c>
      <c r="D12" s="63" t="s">
        <v>143</v>
      </c>
      <c r="E12" s="64" t="s">
        <v>142</v>
      </c>
      <c r="F12" s="65" t="s">
        <v>143</v>
      </c>
      <c r="G12" s="61"/>
    </row>
    <row r="13" spans="1:7" x14ac:dyDescent="0.25">
      <c r="A13" s="99">
        <v>0.5</v>
      </c>
      <c r="B13" s="149">
        <v>2466.9899999999998</v>
      </c>
      <c r="C13" s="101">
        <v>0.5</v>
      </c>
      <c r="D13" s="151">
        <v>2500.4899999999998</v>
      </c>
      <c r="E13" s="103">
        <v>0.5</v>
      </c>
      <c r="F13" s="153">
        <v>1250.49</v>
      </c>
      <c r="G13" s="66">
        <v>25</v>
      </c>
    </row>
    <row r="14" spans="1:7" x14ac:dyDescent="0.25">
      <c r="A14" s="99">
        <v>2467</v>
      </c>
      <c r="B14" s="149">
        <v>7400.49</v>
      </c>
      <c r="C14" s="101">
        <v>2500.5</v>
      </c>
      <c r="D14" s="151">
        <v>7500.49</v>
      </c>
      <c r="E14" s="104">
        <v>1250.5</v>
      </c>
      <c r="F14" s="154">
        <v>3750.49</v>
      </c>
      <c r="G14" s="66">
        <v>50</v>
      </c>
    </row>
    <row r="15" spans="1:7" x14ac:dyDescent="0.25">
      <c r="A15" s="99">
        <v>7400.5</v>
      </c>
      <c r="B15" s="149">
        <v>14800.49</v>
      </c>
      <c r="C15" s="101">
        <v>7500.5</v>
      </c>
      <c r="D15" s="151">
        <v>15000.49</v>
      </c>
      <c r="E15" s="104">
        <v>3750.5</v>
      </c>
      <c r="F15" s="154">
        <v>7500.49</v>
      </c>
      <c r="G15" s="66">
        <v>100</v>
      </c>
    </row>
    <row r="16" spans="1:7" x14ac:dyDescent="0.25">
      <c r="A16" s="99">
        <v>14800.5</v>
      </c>
      <c r="B16" s="149">
        <v>22200.49</v>
      </c>
      <c r="C16" s="101">
        <v>15000.5</v>
      </c>
      <c r="D16" s="151">
        <v>22500.49</v>
      </c>
      <c r="E16" s="104">
        <v>7500.5</v>
      </c>
      <c r="F16" s="154">
        <v>11250.49</v>
      </c>
      <c r="G16" s="66">
        <v>150</v>
      </c>
    </row>
    <row r="17" spans="1:11" x14ac:dyDescent="0.25">
      <c r="A17" s="99">
        <v>22200.5</v>
      </c>
      <c r="B17" s="149">
        <v>37000.49</v>
      </c>
      <c r="C17" s="101">
        <v>22500.5</v>
      </c>
      <c r="D17" s="151">
        <v>37500.49</v>
      </c>
      <c r="E17" s="104">
        <v>11250.5</v>
      </c>
      <c r="F17" s="154">
        <v>18750.490000000002</v>
      </c>
      <c r="G17" s="66">
        <v>200</v>
      </c>
    </row>
    <row r="18" spans="1:11" x14ac:dyDescent="0.25">
      <c r="A18" s="99">
        <v>37000.5</v>
      </c>
      <c r="B18" s="149">
        <v>61666.99</v>
      </c>
      <c r="C18" s="101">
        <v>37500.5</v>
      </c>
      <c r="D18" s="151">
        <v>62500.49</v>
      </c>
      <c r="E18" s="104">
        <v>18750.5</v>
      </c>
      <c r="F18" s="154">
        <v>31250.49</v>
      </c>
      <c r="G18" s="66">
        <v>250</v>
      </c>
    </row>
    <row r="19" spans="1:11" x14ac:dyDescent="0.25">
      <c r="A19" s="99">
        <v>61667</v>
      </c>
      <c r="B19" s="149">
        <v>123333.99</v>
      </c>
      <c r="C19" s="101">
        <v>62500.5</v>
      </c>
      <c r="D19" s="151">
        <v>125000.49</v>
      </c>
      <c r="E19" s="104">
        <v>31250.5</v>
      </c>
      <c r="F19" s="154">
        <v>62500.49</v>
      </c>
      <c r="G19" s="66">
        <v>325</v>
      </c>
    </row>
    <row r="20" spans="1:11" x14ac:dyDescent="0.25">
      <c r="A20" s="99">
        <v>123334</v>
      </c>
      <c r="B20" s="149">
        <v>246666.99</v>
      </c>
      <c r="C20" s="101">
        <v>125000.5</v>
      </c>
      <c r="D20" s="151">
        <v>250000.49</v>
      </c>
      <c r="E20" s="104">
        <v>62500.5</v>
      </c>
      <c r="F20" s="154">
        <v>125000.49</v>
      </c>
      <c r="G20" s="66">
        <v>375</v>
      </c>
    </row>
    <row r="21" spans="1:11" ht="15.75" thickBot="1" x14ac:dyDescent="0.3">
      <c r="A21" s="100">
        <v>246667</v>
      </c>
      <c r="B21" s="150">
        <v>493333</v>
      </c>
      <c r="C21" s="102">
        <v>250000.5</v>
      </c>
      <c r="D21" s="152">
        <v>500000</v>
      </c>
      <c r="E21" s="105">
        <v>125000.5</v>
      </c>
      <c r="F21" s="155">
        <v>250000</v>
      </c>
      <c r="G21" s="67">
        <v>500</v>
      </c>
    </row>
    <row r="23" spans="1:11" ht="15.75" thickBot="1" x14ac:dyDescent="0.3">
      <c r="A23" s="2" t="s">
        <v>217</v>
      </c>
    </row>
    <row r="24" spans="1:11" ht="9" customHeight="1" x14ac:dyDescent="0.25">
      <c r="G24" s="297" t="s">
        <v>141</v>
      </c>
    </row>
    <row r="25" spans="1:11" ht="15.75" customHeight="1" thickBot="1" x14ac:dyDescent="0.3">
      <c r="E25" s="2"/>
      <c r="F25" s="4" t="s">
        <v>208</v>
      </c>
      <c r="G25" s="298"/>
      <c r="H25" s="97"/>
    </row>
    <row r="26" spans="1:11" ht="15.75" x14ac:dyDescent="0.25">
      <c r="A26" t="s">
        <v>298</v>
      </c>
      <c r="E26" s="91" t="s">
        <v>209</v>
      </c>
      <c r="F26" s="110">
        <v>451364</v>
      </c>
      <c r="G26" s="157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297</v>
      </c>
      <c r="E27" s="91" t="s">
        <v>210</v>
      </c>
      <c r="F27" s="111">
        <v>510000</v>
      </c>
      <c r="G27" s="156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299</v>
      </c>
      <c r="E28" s="91" t="s">
        <v>211</v>
      </c>
      <c r="F28" s="90"/>
      <c r="G28" s="158" t="str">
        <f>IF(K28=0,"",IF(K28&lt;=799,"Inv too low",IF(K28&gt;=800,K28)))</f>
        <v/>
      </c>
      <c r="H28" s="29"/>
      <c r="J28" s="98">
        <f>(F28*6)*0.002</f>
        <v>0</v>
      </c>
      <c r="K28" s="98">
        <f>J28/4</f>
        <v>0</v>
      </c>
    </row>
    <row r="29" spans="1:11" x14ac:dyDescent="0.25">
      <c r="A29" t="s">
        <v>296</v>
      </c>
    </row>
    <row r="31" spans="1:11" ht="10.5" customHeight="1" x14ac:dyDescent="0.25"/>
    <row r="32" spans="1:11" ht="15.75" thickBot="1" x14ac:dyDescent="0.3">
      <c r="A32" s="50" t="s">
        <v>171</v>
      </c>
      <c r="D32" t="s">
        <v>40</v>
      </c>
      <c r="E32" t="s">
        <v>39</v>
      </c>
    </row>
    <row r="33" spans="1:6" ht="18" customHeight="1" x14ac:dyDescent="0.25">
      <c r="A33" s="58" t="s">
        <v>261</v>
      </c>
      <c r="B33" s="69"/>
      <c r="C33" s="69"/>
      <c r="D33" s="70">
        <v>500</v>
      </c>
      <c r="E33" s="71">
        <f>D33</f>
        <v>500</v>
      </c>
    </row>
    <row r="34" spans="1:6" ht="18" customHeight="1" x14ac:dyDescent="0.25">
      <c r="A34" s="59" t="s">
        <v>145</v>
      </c>
      <c r="B34" s="57"/>
      <c r="C34" s="57"/>
      <c r="D34" s="68">
        <v>500</v>
      </c>
      <c r="E34" s="72">
        <f t="shared" ref="E34:E48" si="0">D34</f>
        <v>500</v>
      </c>
      <c r="F34" s="47"/>
    </row>
    <row r="35" spans="1:6" ht="18" customHeight="1" x14ac:dyDescent="0.25">
      <c r="A35" s="59" t="s">
        <v>144</v>
      </c>
      <c r="B35" s="57"/>
      <c r="C35" s="57"/>
      <c r="D35" s="68">
        <v>500</v>
      </c>
      <c r="E35" s="72">
        <f t="shared" si="0"/>
        <v>500</v>
      </c>
      <c r="F35" s="47"/>
    </row>
    <row r="36" spans="1:6" ht="18" customHeight="1" x14ac:dyDescent="0.25">
      <c r="A36" s="59" t="s">
        <v>146</v>
      </c>
      <c r="B36" s="57"/>
      <c r="C36" s="57"/>
      <c r="D36" s="68">
        <v>500</v>
      </c>
      <c r="E36" s="72">
        <f t="shared" si="0"/>
        <v>500</v>
      </c>
    </row>
    <row r="37" spans="1:6" ht="18" customHeight="1" x14ac:dyDescent="0.25">
      <c r="A37" s="59" t="s">
        <v>147</v>
      </c>
      <c r="B37" s="57"/>
      <c r="C37" s="57"/>
      <c r="D37" s="68">
        <v>500</v>
      </c>
      <c r="E37" s="72">
        <f t="shared" si="0"/>
        <v>500</v>
      </c>
    </row>
    <row r="38" spans="1:6" ht="18" customHeight="1" x14ac:dyDescent="0.25">
      <c r="A38" s="59" t="s">
        <v>148</v>
      </c>
      <c r="B38" s="57"/>
      <c r="C38" s="57"/>
      <c r="D38" s="68">
        <v>500</v>
      </c>
      <c r="E38" s="72">
        <f t="shared" si="0"/>
        <v>500</v>
      </c>
    </row>
    <row r="39" spans="1:6" ht="18" customHeight="1" thickBot="1" x14ac:dyDescent="0.3">
      <c r="A39" s="60" t="s">
        <v>149</v>
      </c>
      <c r="B39" s="73"/>
      <c r="C39" s="73"/>
      <c r="D39" s="74">
        <v>500</v>
      </c>
      <c r="E39" s="75">
        <f t="shared" si="0"/>
        <v>500</v>
      </c>
    </row>
    <row r="40" spans="1:6" ht="16.5" thickBot="1" x14ac:dyDescent="0.3">
      <c r="A40" s="56" t="s">
        <v>294</v>
      </c>
      <c r="B40" s="36"/>
      <c r="C40" s="36"/>
      <c r="D40" s="36"/>
    </row>
    <row r="41" spans="1:6" ht="16.5" thickBot="1" x14ac:dyDescent="0.3">
      <c r="A41" s="169" t="s">
        <v>315</v>
      </c>
      <c r="B41" s="170"/>
      <c r="C41" s="171"/>
      <c r="D41" s="167">
        <v>500</v>
      </c>
      <c r="E41" s="168">
        <v>500</v>
      </c>
    </row>
    <row r="42" spans="1:6" ht="18" customHeight="1" x14ac:dyDescent="0.25">
      <c r="A42" s="58" t="s">
        <v>150</v>
      </c>
      <c r="B42" s="69"/>
      <c r="C42" s="69"/>
      <c r="D42" s="70">
        <v>500</v>
      </c>
      <c r="E42" s="71">
        <f>D42</f>
        <v>500</v>
      </c>
    </row>
    <row r="43" spans="1:6" ht="30" customHeight="1" x14ac:dyDescent="0.25">
      <c r="A43" s="300" t="s">
        <v>151</v>
      </c>
      <c r="B43" s="301"/>
      <c r="C43" s="301"/>
      <c r="D43" s="68">
        <v>500</v>
      </c>
      <c r="E43" s="72">
        <f t="shared" si="0"/>
        <v>500</v>
      </c>
    </row>
    <row r="44" spans="1:6" ht="18" customHeight="1" x14ac:dyDescent="0.25">
      <c r="A44" s="59" t="s">
        <v>152</v>
      </c>
      <c r="B44" s="57"/>
      <c r="C44" s="57"/>
      <c r="D44" s="68">
        <v>500</v>
      </c>
      <c r="E44" s="72">
        <f t="shared" si="0"/>
        <v>500</v>
      </c>
    </row>
    <row r="45" spans="1:6" ht="18" customHeight="1" x14ac:dyDescent="0.25">
      <c r="A45" s="59" t="s">
        <v>153</v>
      </c>
      <c r="B45" s="57"/>
      <c r="C45" s="57"/>
      <c r="D45" s="68">
        <v>500</v>
      </c>
      <c r="E45" s="72">
        <f t="shared" si="0"/>
        <v>500</v>
      </c>
    </row>
    <row r="46" spans="1:6" ht="30" customHeight="1" x14ac:dyDescent="0.25">
      <c r="A46" s="300" t="s">
        <v>154</v>
      </c>
      <c r="B46" s="301"/>
      <c r="C46" s="301"/>
      <c r="D46" s="68">
        <v>500</v>
      </c>
      <c r="E46" s="72">
        <f t="shared" si="0"/>
        <v>500</v>
      </c>
    </row>
    <row r="47" spans="1:6" ht="18" customHeight="1" x14ac:dyDescent="0.25">
      <c r="A47" s="59" t="s">
        <v>155</v>
      </c>
      <c r="B47" s="57"/>
      <c r="C47" s="57"/>
      <c r="D47" s="68">
        <v>500</v>
      </c>
      <c r="E47" s="72">
        <f t="shared" si="0"/>
        <v>500</v>
      </c>
    </row>
    <row r="48" spans="1:6" ht="18" customHeight="1" x14ac:dyDescent="0.25">
      <c r="A48" s="309" t="s">
        <v>80</v>
      </c>
      <c r="B48" s="310"/>
      <c r="C48" s="311"/>
      <c r="D48" s="68">
        <v>500</v>
      </c>
      <c r="E48" s="72">
        <f t="shared" si="0"/>
        <v>500</v>
      </c>
    </row>
    <row r="49" spans="1:5" ht="18" customHeight="1" x14ac:dyDescent="0.25">
      <c r="A49" s="309" t="s">
        <v>156</v>
      </c>
      <c r="B49" s="310"/>
      <c r="C49" s="311"/>
      <c r="D49" s="68">
        <v>500</v>
      </c>
      <c r="E49" s="72">
        <f>D49</f>
        <v>500</v>
      </c>
    </row>
    <row r="50" spans="1:5" ht="18" customHeight="1" x14ac:dyDescent="0.25">
      <c r="A50" s="309" t="s">
        <v>262</v>
      </c>
      <c r="B50" s="310"/>
      <c r="C50" s="311"/>
      <c r="D50" s="142">
        <v>37.5</v>
      </c>
      <c r="E50" s="143">
        <f>D50</f>
        <v>37.5</v>
      </c>
    </row>
    <row r="51" spans="1:5" ht="18" customHeight="1" x14ac:dyDescent="0.25">
      <c r="A51" s="309" t="s">
        <v>263</v>
      </c>
      <c r="B51" s="310"/>
      <c r="C51" s="311"/>
      <c r="D51" s="142">
        <v>37.5</v>
      </c>
      <c r="E51" s="143">
        <f>D51</f>
        <v>37.5</v>
      </c>
    </row>
    <row r="52" spans="1:5" ht="18" customHeight="1" thickBot="1" x14ac:dyDescent="0.3">
      <c r="A52" s="302" t="s">
        <v>317</v>
      </c>
      <c r="B52" s="303"/>
      <c r="C52" s="304"/>
      <c r="D52" s="74">
        <v>500</v>
      </c>
      <c r="E52" s="172">
        <v>500</v>
      </c>
    </row>
    <row r="53" spans="1:5" ht="13.5" customHeight="1" x14ac:dyDescent="0.25"/>
    <row r="54" spans="1:5" x14ac:dyDescent="0.25">
      <c r="A54" s="2" t="s">
        <v>198</v>
      </c>
    </row>
    <row r="55" spans="1:5" x14ac:dyDescent="0.25">
      <c r="A55" s="2" t="s">
        <v>199</v>
      </c>
    </row>
    <row r="56" spans="1:5" ht="12.75" customHeight="1" x14ac:dyDescent="0.25">
      <c r="A56" s="2"/>
    </row>
    <row r="57" spans="1:5" x14ac:dyDescent="0.25">
      <c r="A57" s="2" t="s">
        <v>200</v>
      </c>
    </row>
    <row r="58" spans="1:5" x14ac:dyDescent="0.25">
      <c r="A58" s="2" t="s">
        <v>201</v>
      </c>
    </row>
    <row r="59" spans="1:5" ht="9" customHeight="1" x14ac:dyDescent="0.25"/>
    <row r="60" spans="1:5" x14ac:dyDescent="0.25">
      <c r="A60" t="s">
        <v>158</v>
      </c>
      <c r="C60" t="s">
        <v>160</v>
      </c>
      <c r="E60" t="s">
        <v>162</v>
      </c>
    </row>
    <row r="61" spans="1:5" x14ac:dyDescent="0.25">
      <c r="A61" t="s">
        <v>159</v>
      </c>
      <c r="C61" t="s">
        <v>161</v>
      </c>
      <c r="E61" t="s">
        <v>163</v>
      </c>
    </row>
    <row r="62" spans="1:5" x14ac:dyDescent="0.25">
      <c r="A62" t="s">
        <v>166</v>
      </c>
      <c r="C62" t="s">
        <v>169</v>
      </c>
      <c r="E62" t="s">
        <v>164</v>
      </c>
    </row>
    <row r="63" spans="1:5" x14ac:dyDescent="0.25">
      <c r="A63" t="s">
        <v>167</v>
      </c>
      <c r="C63" t="s">
        <v>168</v>
      </c>
      <c r="E63" t="s">
        <v>165</v>
      </c>
    </row>
    <row r="67" spans="1:1" ht="15.75" x14ac:dyDescent="0.25">
      <c r="A67" s="49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B15" sqref="B15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50" t="s">
        <v>41</v>
      </c>
    </row>
    <row r="5" spans="1:12" x14ac:dyDescent="0.25">
      <c r="A5" t="s">
        <v>40</v>
      </c>
      <c r="B5" s="36">
        <f>'Summary Chart'!F22</f>
        <v>200</v>
      </c>
      <c r="C5" s="36"/>
      <c r="G5" t="s">
        <v>215</v>
      </c>
      <c r="H5" s="95">
        <f>'Summary Chart'!H22</f>
        <v>400</v>
      </c>
      <c r="I5" s="95" t="e">
        <f>H5+J8</f>
        <v>#VALUE!</v>
      </c>
      <c r="J5">
        <v>20</v>
      </c>
    </row>
    <row r="6" spans="1:12" x14ac:dyDescent="0.25">
      <c r="A6" t="s">
        <v>39</v>
      </c>
      <c r="B6" s="36">
        <f>'Summary Chart'!G22</f>
        <v>200</v>
      </c>
      <c r="C6" s="36"/>
      <c r="D6" s="36"/>
      <c r="G6" t="s">
        <v>216</v>
      </c>
      <c r="H6" s="36">
        <f>'Summary Chart'!I22</f>
        <v>300</v>
      </c>
      <c r="I6" s="95" t="e">
        <f>H6+J9</f>
        <v>#VALUE!</v>
      </c>
    </row>
    <row r="7" spans="1:12" ht="12" customHeight="1" thickBot="1" x14ac:dyDescent="0.3">
      <c r="D7" s="96" t="s">
        <v>20</v>
      </c>
      <c r="E7" s="96" t="s">
        <v>21</v>
      </c>
    </row>
    <row r="8" spans="1:12" ht="15.75" thickBot="1" x14ac:dyDescent="0.3">
      <c r="A8" s="50" t="s">
        <v>92</v>
      </c>
      <c r="B8" s="2" t="s">
        <v>214</v>
      </c>
      <c r="D8" s="113"/>
      <c r="E8" s="114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94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94" t="str">
        <f>L9</f>
        <v/>
      </c>
    </row>
    <row r="11" spans="1:12" x14ac:dyDescent="0.25">
      <c r="A11" s="2" t="s">
        <v>170</v>
      </c>
    </row>
    <row r="12" spans="1:12" x14ac:dyDescent="0.25">
      <c r="A12" s="2" t="s">
        <v>292</v>
      </c>
    </row>
    <row r="13" spans="1:12" x14ac:dyDescent="0.25">
      <c r="A13" s="147" t="s">
        <v>293</v>
      </c>
    </row>
    <row r="14" spans="1:12" x14ac:dyDescent="0.25">
      <c r="A14" s="147"/>
    </row>
    <row r="15" spans="1:12" x14ac:dyDescent="0.25">
      <c r="A15" s="50" t="s">
        <v>171</v>
      </c>
      <c r="B15" s="2" t="s">
        <v>320</v>
      </c>
      <c r="D15" t="s">
        <v>40</v>
      </c>
      <c r="E15" t="s">
        <v>39</v>
      </c>
    </row>
    <row r="16" spans="1:12" ht="18.95" customHeight="1" x14ac:dyDescent="0.25">
      <c r="A16" s="312" t="s">
        <v>69</v>
      </c>
      <c r="B16" s="313"/>
      <c r="C16" s="314"/>
      <c r="D16" s="68">
        <v>200</v>
      </c>
      <c r="E16" s="68">
        <v>100</v>
      </c>
    </row>
    <row r="17" spans="1:6" ht="31.5" customHeight="1" x14ac:dyDescent="0.25">
      <c r="A17" s="312" t="s">
        <v>172</v>
      </c>
      <c r="B17" s="313"/>
      <c r="C17" s="314"/>
      <c r="D17" s="68">
        <v>60</v>
      </c>
      <c r="E17" s="68">
        <f t="shared" ref="E17:E43" si="0">D17</f>
        <v>60</v>
      </c>
      <c r="F17" s="47"/>
    </row>
    <row r="18" spans="1:6" ht="18.95" customHeight="1" x14ac:dyDescent="0.25">
      <c r="A18" s="312" t="s">
        <v>173</v>
      </c>
      <c r="B18" s="313"/>
      <c r="C18" s="314"/>
      <c r="D18" s="68">
        <v>400</v>
      </c>
      <c r="E18" s="68">
        <f t="shared" si="0"/>
        <v>400</v>
      </c>
      <c r="F18" s="47"/>
    </row>
    <row r="19" spans="1:6" ht="18.95" customHeight="1" x14ac:dyDescent="0.25">
      <c r="A19" s="312" t="s">
        <v>157</v>
      </c>
      <c r="B19" s="313"/>
      <c r="C19" s="314"/>
      <c r="D19" s="68">
        <v>400</v>
      </c>
      <c r="E19" s="68">
        <f t="shared" si="0"/>
        <v>400</v>
      </c>
    </row>
    <row r="20" spans="1:6" ht="18.95" customHeight="1" x14ac:dyDescent="0.25">
      <c r="A20" s="312" t="s">
        <v>174</v>
      </c>
      <c r="B20" s="313"/>
      <c r="C20" s="314"/>
      <c r="D20" s="68">
        <v>40</v>
      </c>
      <c r="E20" s="68">
        <f t="shared" si="0"/>
        <v>40</v>
      </c>
    </row>
    <row r="21" spans="1:6" ht="18.95" customHeight="1" x14ac:dyDescent="0.25">
      <c r="A21" s="312" t="s">
        <v>175</v>
      </c>
      <c r="B21" s="313"/>
      <c r="C21" s="314"/>
      <c r="D21" s="68">
        <v>400</v>
      </c>
      <c r="E21" s="68">
        <f t="shared" si="0"/>
        <v>400</v>
      </c>
    </row>
    <row r="22" spans="1:6" ht="30.75" customHeight="1" x14ac:dyDescent="0.25">
      <c r="A22" s="312" t="s">
        <v>176</v>
      </c>
      <c r="B22" s="313"/>
      <c r="C22" s="314"/>
      <c r="D22" s="68">
        <v>150</v>
      </c>
      <c r="E22" s="68">
        <f t="shared" si="0"/>
        <v>150</v>
      </c>
    </row>
    <row r="23" spans="1:6" ht="18.95" customHeight="1" x14ac:dyDescent="0.25">
      <c r="A23" s="312" t="s">
        <v>177</v>
      </c>
      <c r="B23" s="313"/>
      <c r="C23" s="314"/>
      <c r="D23" s="68">
        <v>200</v>
      </c>
      <c r="E23" s="68">
        <f t="shared" si="0"/>
        <v>200</v>
      </c>
    </row>
    <row r="24" spans="1:6" ht="18.95" customHeight="1" x14ac:dyDescent="0.25">
      <c r="A24" s="312" t="s">
        <v>178</v>
      </c>
      <c r="B24" s="313"/>
      <c r="C24" s="314"/>
      <c r="D24" s="68">
        <v>300</v>
      </c>
      <c r="E24" s="68">
        <f>D24</f>
        <v>300</v>
      </c>
    </row>
    <row r="25" spans="1:6" ht="18.95" customHeight="1" x14ac:dyDescent="0.25">
      <c r="A25" s="312" t="s">
        <v>179</v>
      </c>
      <c r="B25" s="313"/>
      <c r="C25" s="314"/>
      <c r="D25" s="68">
        <v>300</v>
      </c>
      <c r="E25" s="68">
        <f t="shared" si="0"/>
        <v>300</v>
      </c>
    </row>
    <row r="26" spans="1:6" ht="18.95" customHeight="1" x14ac:dyDescent="0.25">
      <c r="A26" s="312" t="s">
        <v>180</v>
      </c>
      <c r="B26" s="313"/>
      <c r="C26" s="314"/>
      <c r="D26" s="68">
        <v>300</v>
      </c>
      <c r="E26" s="68">
        <f t="shared" si="0"/>
        <v>300</v>
      </c>
    </row>
    <row r="27" spans="1:6" ht="30.75" customHeight="1" x14ac:dyDescent="0.25">
      <c r="A27" s="312" t="s">
        <v>181</v>
      </c>
      <c r="B27" s="313"/>
      <c r="C27" s="314"/>
      <c r="D27" s="68">
        <v>20</v>
      </c>
      <c r="E27" s="68">
        <f t="shared" si="0"/>
        <v>20</v>
      </c>
    </row>
    <row r="28" spans="1:6" ht="30.75" customHeight="1" x14ac:dyDescent="0.25">
      <c r="A28" s="312" t="s">
        <v>182</v>
      </c>
      <c r="B28" s="313"/>
      <c r="C28" s="314"/>
      <c r="D28" s="68">
        <v>300</v>
      </c>
      <c r="E28" s="68">
        <f t="shared" si="0"/>
        <v>300</v>
      </c>
    </row>
    <row r="29" spans="1:6" ht="30.75" customHeight="1" x14ac:dyDescent="0.25">
      <c r="A29" s="312" t="s">
        <v>183</v>
      </c>
      <c r="B29" s="313"/>
      <c r="C29" s="314"/>
      <c r="D29" s="68">
        <v>200</v>
      </c>
      <c r="E29" s="68">
        <f t="shared" si="0"/>
        <v>200</v>
      </c>
    </row>
    <row r="30" spans="1:6" ht="18.95" customHeight="1" x14ac:dyDescent="0.25">
      <c r="A30" s="312" t="s">
        <v>184</v>
      </c>
      <c r="B30" s="313"/>
      <c r="C30" s="314"/>
      <c r="D30" s="68">
        <v>400</v>
      </c>
      <c r="E30" s="68">
        <f t="shared" si="0"/>
        <v>400</v>
      </c>
    </row>
    <row r="31" spans="1:6" ht="18.95" customHeight="1" x14ac:dyDescent="0.25">
      <c r="A31" s="312" t="s">
        <v>185</v>
      </c>
      <c r="B31" s="313"/>
      <c r="C31" s="314"/>
      <c r="D31" s="68">
        <v>400</v>
      </c>
      <c r="E31" s="68">
        <f>D31</f>
        <v>400</v>
      </c>
    </row>
    <row r="32" spans="1:6" ht="18.95" customHeight="1" x14ac:dyDescent="0.25">
      <c r="A32" s="312" t="s">
        <v>186</v>
      </c>
      <c r="B32" s="313"/>
      <c r="C32" s="314"/>
      <c r="D32" s="68">
        <v>400</v>
      </c>
      <c r="E32" s="68">
        <f t="shared" si="0"/>
        <v>400</v>
      </c>
    </row>
    <row r="33" spans="1:5" ht="18.95" customHeight="1" x14ac:dyDescent="0.25">
      <c r="A33" s="312" t="s">
        <v>187</v>
      </c>
      <c r="B33" s="313"/>
      <c r="C33" s="314"/>
      <c r="D33" s="68">
        <v>400</v>
      </c>
      <c r="E33" s="68">
        <f t="shared" si="0"/>
        <v>400</v>
      </c>
    </row>
    <row r="34" spans="1:5" ht="18.95" customHeight="1" x14ac:dyDescent="0.25">
      <c r="A34" s="312" t="s">
        <v>188</v>
      </c>
      <c r="B34" s="313"/>
      <c r="C34" s="314"/>
      <c r="D34" s="68">
        <v>400</v>
      </c>
      <c r="E34" s="68">
        <f t="shared" si="0"/>
        <v>400</v>
      </c>
    </row>
    <row r="35" spans="1:5" ht="18.95" customHeight="1" x14ac:dyDescent="0.25">
      <c r="A35" s="312" t="s">
        <v>189</v>
      </c>
      <c r="B35" s="313"/>
      <c r="C35" s="314"/>
      <c r="D35" s="68">
        <v>400</v>
      </c>
      <c r="E35" s="68">
        <f t="shared" si="0"/>
        <v>400</v>
      </c>
    </row>
    <row r="36" spans="1:5" ht="18.95" customHeight="1" x14ac:dyDescent="0.25">
      <c r="A36" s="312" t="s">
        <v>190</v>
      </c>
      <c r="B36" s="313"/>
      <c r="C36" s="314"/>
      <c r="D36" s="68">
        <v>400</v>
      </c>
      <c r="E36" s="68">
        <f t="shared" si="0"/>
        <v>400</v>
      </c>
    </row>
    <row r="37" spans="1:5" ht="18.95" customHeight="1" x14ac:dyDescent="0.25">
      <c r="A37" s="312" t="s">
        <v>191</v>
      </c>
      <c r="B37" s="313"/>
      <c r="C37" s="314"/>
      <c r="D37" s="68">
        <v>400</v>
      </c>
      <c r="E37" s="68">
        <f t="shared" si="0"/>
        <v>400</v>
      </c>
    </row>
    <row r="38" spans="1:5" ht="18.95" customHeight="1" x14ac:dyDescent="0.25">
      <c r="A38" s="312" t="s">
        <v>192</v>
      </c>
      <c r="B38" s="313"/>
      <c r="C38" s="314"/>
      <c r="D38" s="68">
        <v>400</v>
      </c>
      <c r="E38" s="68">
        <f>D38</f>
        <v>400</v>
      </c>
    </row>
    <row r="39" spans="1:5" ht="18.95" customHeight="1" x14ac:dyDescent="0.25">
      <c r="A39" s="312" t="s">
        <v>193</v>
      </c>
      <c r="B39" s="313"/>
      <c r="C39" s="314"/>
      <c r="D39" s="68">
        <v>400</v>
      </c>
      <c r="E39" s="68">
        <f t="shared" si="0"/>
        <v>400</v>
      </c>
    </row>
    <row r="40" spans="1:5" ht="18.95" customHeight="1" x14ac:dyDescent="0.25">
      <c r="A40" s="312" t="s">
        <v>194</v>
      </c>
      <c r="B40" s="313"/>
      <c r="C40" s="314"/>
      <c r="D40" s="68">
        <v>400</v>
      </c>
      <c r="E40" s="68">
        <f t="shared" si="0"/>
        <v>400</v>
      </c>
    </row>
    <row r="41" spans="1:5" ht="18.95" customHeight="1" x14ac:dyDescent="0.25">
      <c r="A41" s="312" t="s">
        <v>195</v>
      </c>
      <c r="B41" s="313"/>
      <c r="C41" s="314"/>
      <c r="D41" s="68">
        <v>400</v>
      </c>
      <c r="E41" s="68">
        <f t="shared" si="0"/>
        <v>400</v>
      </c>
    </row>
    <row r="42" spans="1:5" ht="18.95" customHeight="1" x14ac:dyDescent="0.25">
      <c r="A42" s="312" t="s">
        <v>196</v>
      </c>
      <c r="B42" s="313"/>
      <c r="C42" s="314"/>
      <c r="D42" s="68">
        <v>400</v>
      </c>
      <c r="E42" s="68">
        <f t="shared" si="0"/>
        <v>400</v>
      </c>
    </row>
    <row r="43" spans="1:5" ht="17.25" customHeight="1" x14ac:dyDescent="0.25">
      <c r="A43" s="312" t="s">
        <v>197</v>
      </c>
      <c r="B43" s="313"/>
      <c r="C43" s="314"/>
      <c r="D43" s="68">
        <v>400</v>
      </c>
      <c r="E43" s="68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workbookViewId="0">
      <selection activeCell="C2" sqref="C2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44</v>
      </c>
      <c r="B2" s="37"/>
    </row>
    <row r="3" spans="1:13" ht="24.75" customHeight="1" x14ac:dyDescent="0.35">
      <c r="A3" s="37" t="s">
        <v>312</v>
      </c>
      <c r="B3" s="37"/>
    </row>
    <row r="4" spans="1:13" x14ac:dyDescent="0.25">
      <c r="A4" s="50" t="s">
        <v>41</v>
      </c>
      <c r="B4" s="52"/>
    </row>
    <row r="5" spans="1:13" x14ac:dyDescent="0.25">
      <c r="A5" t="s">
        <v>40</v>
      </c>
      <c r="C5" s="36">
        <f>'Summary Chart'!F4</f>
        <v>60</v>
      </c>
    </row>
    <row r="6" spans="1:13" x14ac:dyDescent="0.25">
      <c r="A6" t="s">
        <v>39</v>
      </c>
      <c r="C6" s="36">
        <f>'Summary Chart'!G4</f>
        <v>60</v>
      </c>
      <c r="D6" s="36"/>
    </row>
    <row r="8" spans="1:13" ht="15.75" thickBot="1" x14ac:dyDescent="0.3">
      <c r="A8" s="50" t="s">
        <v>42</v>
      </c>
      <c r="B8" s="52"/>
    </row>
    <row r="9" spans="1:13" ht="15.75" thickBot="1" x14ac:dyDescent="0.3">
      <c r="A9" s="141" t="s">
        <v>307</v>
      </c>
      <c r="B9" s="164"/>
      <c r="C9" s="164"/>
      <c r="D9" s="164"/>
      <c r="E9" s="164"/>
      <c r="F9" s="275">
        <v>158.57</v>
      </c>
      <c r="G9" s="276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60" t="s">
        <v>208</v>
      </c>
      <c r="C12" s="260"/>
      <c r="D12" s="283" t="s">
        <v>308</v>
      </c>
      <c r="E12" s="283"/>
      <c r="F12" s="267" t="s">
        <v>141</v>
      </c>
      <c r="G12" s="268"/>
      <c r="L12" t="s">
        <v>306</v>
      </c>
    </row>
    <row r="13" spans="1:13" ht="15.75" x14ac:dyDescent="0.25">
      <c r="A13" s="91" t="s">
        <v>209</v>
      </c>
      <c r="B13" s="261">
        <v>0</v>
      </c>
      <c r="C13" s="262"/>
      <c r="D13" s="277" t="s">
        <v>212</v>
      </c>
      <c r="E13" s="278"/>
      <c r="F13" s="269" t="str">
        <f>IF(K13=0,"",M13)</f>
        <v/>
      </c>
      <c r="G13" s="270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91" t="s">
        <v>210</v>
      </c>
      <c r="B14" s="263">
        <v>0</v>
      </c>
      <c r="C14" s="264"/>
      <c r="D14" s="279">
        <v>1.6641999999999999</v>
      </c>
      <c r="E14" s="280"/>
      <c r="F14" s="271" t="str">
        <f>IF(K14=0,"",M14)</f>
        <v/>
      </c>
      <c r="G14" s="272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91" t="s">
        <v>211</v>
      </c>
      <c r="B15" s="265">
        <v>0</v>
      </c>
      <c r="C15" s="266"/>
      <c r="D15" s="281">
        <v>1.2062999999999999</v>
      </c>
      <c r="E15" s="282"/>
      <c r="F15" s="273" t="str">
        <f>IF(K15=0,"",M15)</f>
        <v/>
      </c>
      <c r="G15" s="274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37</v>
      </c>
    </row>
    <row r="19" spans="1:3" x14ac:dyDescent="0.25">
      <c r="A19" t="s">
        <v>38</v>
      </c>
    </row>
    <row r="21" spans="1:3" x14ac:dyDescent="0.25">
      <c r="A21" t="s">
        <v>36</v>
      </c>
    </row>
    <row r="23" spans="1:3" x14ac:dyDescent="0.25">
      <c r="A23" s="50" t="s">
        <v>43</v>
      </c>
      <c r="B23" s="52"/>
      <c r="C23" s="36">
        <f>'Summary Chart'!I4</f>
        <v>7</v>
      </c>
    </row>
    <row r="25" spans="1:3" x14ac:dyDescent="0.25">
      <c r="A25" s="50" t="s">
        <v>59</v>
      </c>
      <c r="B25" s="52"/>
    </row>
    <row r="26" spans="1:3" x14ac:dyDescent="0.25">
      <c r="A26" t="s">
        <v>40</v>
      </c>
      <c r="C26" s="36">
        <f>'Summary Chart'!J4</f>
        <v>60</v>
      </c>
    </row>
    <row r="27" spans="1:3" x14ac:dyDescent="0.25">
      <c r="A27" t="s">
        <v>39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40"/>
  <sheetViews>
    <sheetView topLeftCell="A25" workbookViewId="0">
      <selection activeCell="A39" sqref="A39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250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 t="str">
        <f>'Summary Chart'!F5</f>
        <v>N/A</v>
      </c>
    </row>
    <row r="6" spans="1:4" x14ac:dyDescent="0.25">
      <c r="A6" t="s">
        <v>39</v>
      </c>
      <c r="B6" s="36" t="str">
        <f>'Summary Chart'!G5</f>
        <v>N/A</v>
      </c>
      <c r="D6" s="36"/>
    </row>
    <row r="8" spans="1:4" x14ac:dyDescent="0.25">
      <c r="A8" s="2" t="s">
        <v>42</v>
      </c>
    </row>
    <row r="9" spans="1:4" ht="15.75" thickBot="1" x14ac:dyDescent="0.3">
      <c r="A9" s="2"/>
    </row>
    <row r="10" spans="1:4" ht="30" customHeight="1" thickTop="1" thickBot="1" x14ac:dyDescent="0.3">
      <c r="A10" s="51" t="s">
        <v>45</v>
      </c>
      <c r="B10" s="38" t="s">
        <v>54</v>
      </c>
    </row>
    <row r="11" spans="1:4" ht="20.100000000000001" customHeight="1" x14ac:dyDescent="0.25">
      <c r="A11" s="76" t="s">
        <v>46</v>
      </c>
      <c r="B11" s="77">
        <v>60</v>
      </c>
    </row>
    <row r="12" spans="1:4" ht="20.100000000000001" customHeight="1" x14ac:dyDescent="0.25">
      <c r="A12" s="78" t="s">
        <v>47</v>
      </c>
      <c r="B12" s="79">
        <v>80</v>
      </c>
    </row>
    <row r="13" spans="1:4" ht="20.100000000000001" customHeight="1" x14ac:dyDescent="0.25">
      <c r="A13" s="78" t="s">
        <v>48</v>
      </c>
      <c r="B13" s="79">
        <v>160</v>
      </c>
    </row>
    <row r="14" spans="1:4" ht="20.100000000000001" customHeight="1" x14ac:dyDescent="0.25">
      <c r="A14" s="78" t="s">
        <v>49</v>
      </c>
      <c r="B14" s="79">
        <v>280</v>
      </c>
    </row>
    <row r="15" spans="1:4" ht="20.100000000000001" customHeight="1" x14ac:dyDescent="0.25">
      <c r="A15" s="78" t="s">
        <v>50</v>
      </c>
      <c r="B15" s="79">
        <v>400</v>
      </c>
    </row>
    <row r="16" spans="1:4" ht="20.100000000000001" customHeight="1" x14ac:dyDescent="0.25">
      <c r="A16" s="78" t="s">
        <v>51</v>
      </c>
      <c r="B16" s="79">
        <v>640</v>
      </c>
    </row>
    <row r="17" spans="1:2" ht="20.100000000000001" customHeight="1" thickBot="1" x14ac:dyDescent="0.3">
      <c r="A17" s="80" t="s">
        <v>52</v>
      </c>
      <c r="B17" s="81">
        <v>840</v>
      </c>
    </row>
    <row r="18" spans="1:2" ht="29.25" customHeight="1" x14ac:dyDescent="0.25">
      <c r="A18" s="83" t="s">
        <v>53</v>
      </c>
      <c r="B18" s="82"/>
    </row>
    <row r="19" spans="1:2" ht="29.25" customHeight="1" thickBot="1" x14ac:dyDescent="0.3">
      <c r="A19" s="83"/>
      <c r="B19" s="82"/>
    </row>
    <row r="20" spans="1:2" ht="20.100000000000001" customHeight="1" thickBot="1" x14ac:dyDescent="0.3">
      <c r="A20" s="88" t="s">
        <v>55</v>
      </c>
      <c r="B20" s="89" t="s">
        <v>54</v>
      </c>
    </row>
    <row r="21" spans="1:2" ht="20.100000000000001" customHeight="1" x14ac:dyDescent="0.25">
      <c r="A21" s="86" t="s">
        <v>283</v>
      </c>
      <c r="B21" s="87">
        <v>160</v>
      </c>
    </row>
    <row r="22" spans="1:2" ht="20.100000000000001" customHeight="1" x14ac:dyDescent="0.25">
      <c r="A22" s="84" t="s">
        <v>271</v>
      </c>
      <c r="B22" s="79">
        <v>100</v>
      </c>
    </row>
    <row r="23" spans="1:2" ht="20.100000000000001" customHeight="1" x14ac:dyDescent="0.25">
      <c r="A23" s="84" t="s">
        <v>189</v>
      </c>
      <c r="B23" s="79">
        <v>100</v>
      </c>
    </row>
    <row r="24" spans="1:2" ht="20.100000000000001" customHeight="1" x14ac:dyDescent="0.25">
      <c r="A24" s="84" t="s">
        <v>94</v>
      </c>
      <c r="B24" s="79">
        <v>40</v>
      </c>
    </row>
    <row r="25" spans="1:2" ht="20.100000000000001" customHeight="1" x14ac:dyDescent="0.25">
      <c r="A25" s="84" t="s">
        <v>56</v>
      </c>
      <c r="B25" s="79">
        <v>100</v>
      </c>
    </row>
    <row r="26" spans="1:2" ht="20.100000000000001" customHeight="1" x14ac:dyDescent="0.25">
      <c r="A26" s="84" t="s">
        <v>96</v>
      </c>
      <c r="B26" s="79">
        <v>100</v>
      </c>
    </row>
    <row r="27" spans="1:2" ht="20.100000000000001" customHeight="1" x14ac:dyDescent="0.25">
      <c r="A27" s="84" t="s">
        <v>272</v>
      </c>
      <c r="B27" s="79">
        <v>100</v>
      </c>
    </row>
    <row r="28" spans="1:2" ht="20.100000000000001" customHeight="1" x14ac:dyDescent="0.25">
      <c r="A28" s="84" t="s">
        <v>273</v>
      </c>
      <c r="B28" s="79">
        <v>40</v>
      </c>
    </row>
    <row r="29" spans="1:2" ht="20.100000000000001" customHeight="1" x14ac:dyDescent="0.25">
      <c r="A29" s="84" t="s">
        <v>274</v>
      </c>
      <c r="B29" s="79">
        <v>40</v>
      </c>
    </row>
    <row r="30" spans="1:2" ht="20.100000000000001" customHeight="1" x14ac:dyDescent="0.25">
      <c r="A30" s="84" t="s">
        <v>275</v>
      </c>
      <c r="B30" s="79">
        <v>40</v>
      </c>
    </row>
    <row r="31" spans="1:2" ht="20.100000000000001" customHeight="1" x14ac:dyDescent="0.25">
      <c r="A31" s="84" t="s">
        <v>276</v>
      </c>
      <c r="B31" s="79">
        <v>40</v>
      </c>
    </row>
    <row r="32" spans="1:2" ht="20.100000000000001" customHeight="1" x14ac:dyDescent="0.25">
      <c r="A32" s="84" t="s">
        <v>282</v>
      </c>
      <c r="B32" s="79">
        <v>40</v>
      </c>
    </row>
    <row r="33" spans="1:2" ht="20.100000000000001" customHeight="1" x14ac:dyDescent="0.25">
      <c r="A33" s="84" t="s">
        <v>277</v>
      </c>
      <c r="B33" s="79">
        <v>40</v>
      </c>
    </row>
    <row r="34" spans="1:2" ht="20.100000000000001" customHeight="1" x14ac:dyDescent="0.25">
      <c r="A34" s="84" t="s">
        <v>278</v>
      </c>
      <c r="B34" s="79">
        <v>40</v>
      </c>
    </row>
    <row r="35" spans="1:2" ht="20.100000000000001" customHeight="1" x14ac:dyDescent="0.25">
      <c r="A35" s="84" t="s">
        <v>100</v>
      </c>
      <c r="B35" s="79">
        <v>100</v>
      </c>
    </row>
    <row r="36" spans="1:2" ht="20.100000000000001" customHeight="1" x14ac:dyDescent="0.25">
      <c r="A36" s="84" t="s">
        <v>101</v>
      </c>
      <c r="B36" s="79">
        <v>40</v>
      </c>
    </row>
    <row r="37" spans="1:2" ht="20.100000000000001" customHeight="1" x14ac:dyDescent="0.25">
      <c r="A37" s="84" t="s">
        <v>69</v>
      </c>
      <c r="B37" s="79">
        <v>40</v>
      </c>
    </row>
    <row r="38" spans="1:2" ht="20.100000000000001" customHeight="1" x14ac:dyDescent="0.25">
      <c r="A38" s="84" t="s">
        <v>279</v>
      </c>
      <c r="B38" s="79">
        <v>40</v>
      </c>
    </row>
    <row r="39" spans="1:2" ht="19.5" customHeight="1" x14ac:dyDescent="0.25">
      <c r="A39" s="84" t="s">
        <v>280</v>
      </c>
      <c r="B39" s="79">
        <v>40</v>
      </c>
    </row>
    <row r="40" spans="1:2" ht="16.5" thickBot="1" x14ac:dyDescent="0.3">
      <c r="A40" s="85" t="s">
        <v>388</v>
      </c>
      <c r="B40" s="79">
        <v>40</v>
      </c>
    </row>
  </sheetData>
  <sheetProtection algorithmName="SHA-512" hashValue="0scg0gXYUUXCbQvn6+byOfP2lZlN0W5GRprJ4z6SdavodaIF2y6uRaChp34R2hOfU+iUSLc81kZD6R+lp+NAJQ==" saltValue="3LXhWnZ5NdWWhFQOF5AKA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49"/>
  <sheetViews>
    <sheetView zoomScaleNormal="100" workbookViewId="0">
      <selection activeCell="A2" sqref="A2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57</v>
      </c>
      <c r="B2" s="37" t="s">
        <v>324</v>
      </c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f>'Summary Chart'!F6</f>
        <v>100</v>
      </c>
    </row>
    <row r="6" spans="1:4" x14ac:dyDescent="0.25">
      <c r="A6" t="s">
        <v>39</v>
      </c>
      <c r="B6" s="36">
        <f>'Summary Chart'!G6</f>
        <v>100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>
        <f>'Summary Chart'!H6</f>
        <v>100</v>
      </c>
    </row>
    <row r="10" spans="1:4" x14ac:dyDescent="0.25">
      <c r="A10" t="s">
        <v>39</v>
      </c>
      <c r="B10" s="36">
        <f>'Summary Chart'!I6</f>
        <v>100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36">
        <f>'Summary Chart'!J6</f>
        <v>160</v>
      </c>
    </row>
    <row r="14" spans="1:4" x14ac:dyDescent="0.25">
      <c r="A14" t="s">
        <v>39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60</v>
      </c>
    </row>
    <row r="18" spans="1:6" x14ac:dyDescent="0.25">
      <c r="A18" s="2" t="s">
        <v>61</v>
      </c>
    </row>
    <row r="19" spans="1:6" x14ac:dyDescent="0.25">
      <c r="A19" s="2"/>
    </row>
    <row r="20" spans="1:6" x14ac:dyDescent="0.25">
      <c r="A20" s="2" t="s">
        <v>218</v>
      </c>
    </row>
    <row r="21" spans="1:6" x14ac:dyDescent="0.25">
      <c r="A21" s="2" t="s">
        <v>383</v>
      </c>
    </row>
    <row r="22" spans="1:6" x14ac:dyDescent="0.25">
      <c r="A22" s="2" t="s">
        <v>384</v>
      </c>
    </row>
    <row r="23" spans="1:6" x14ac:dyDescent="0.25">
      <c r="A23" s="2"/>
    </row>
    <row r="24" spans="1:6" x14ac:dyDescent="0.25">
      <c r="A24" s="2" t="s">
        <v>318</v>
      </c>
    </row>
    <row r="26" spans="1:6" x14ac:dyDescent="0.25">
      <c r="A26" s="2" t="s">
        <v>367</v>
      </c>
      <c r="B26" s="148"/>
      <c r="C26" s="148"/>
      <c r="D26" s="148"/>
      <c r="E26" s="148"/>
      <c r="F26" s="148"/>
    </row>
    <row r="27" spans="1:6" x14ac:dyDescent="0.25">
      <c r="A27" s="2"/>
    </row>
    <row r="28" spans="1:6" s="2" customFormat="1" x14ac:dyDescent="0.25">
      <c r="A28" s="2" t="s">
        <v>332</v>
      </c>
    </row>
    <row r="29" spans="1:6" s="2" customFormat="1" x14ac:dyDescent="0.25">
      <c r="A29" s="2" t="s">
        <v>333</v>
      </c>
    </row>
    <row r="30" spans="1:6" x14ac:dyDescent="0.25">
      <c r="A30" s="2" t="s">
        <v>355</v>
      </c>
    </row>
    <row r="31" spans="1:6" x14ac:dyDescent="0.25">
      <c r="A31" s="2"/>
    </row>
    <row r="32" spans="1:6" x14ac:dyDescent="0.25">
      <c r="A32" s="141" t="s">
        <v>334</v>
      </c>
    </row>
    <row r="33" spans="1:3" x14ac:dyDescent="0.25">
      <c r="A33" s="141" t="s">
        <v>335</v>
      </c>
    </row>
    <row r="34" spans="1:3" x14ac:dyDescent="0.25">
      <c r="A34" s="212" t="s">
        <v>371</v>
      </c>
    </row>
    <row r="35" spans="1:3" x14ac:dyDescent="0.25">
      <c r="A35" s="2" t="s">
        <v>372</v>
      </c>
      <c r="B35" s="2"/>
      <c r="C35" s="2"/>
    </row>
    <row r="36" spans="1:3" x14ac:dyDescent="0.25">
      <c r="A36" s="2" t="s">
        <v>382</v>
      </c>
    </row>
    <row r="37" spans="1:3" x14ac:dyDescent="0.25">
      <c r="A37" s="2" t="s">
        <v>378</v>
      </c>
    </row>
    <row r="38" spans="1:3" s="222" customFormat="1" x14ac:dyDescent="0.25">
      <c r="A38" s="222" t="s">
        <v>379</v>
      </c>
    </row>
    <row r="39" spans="1:3" s="222" customFormat="1" x14ac:dyDescent="0.25">
      <c r="A39" s="222" t="s">
        <v>380</v>
      </c>
    </row>
    <row r="40" spans="1:3" x14ac:dyDescent="0.25">
      <c r="A40" s="2" t="s">
        <v>373</v>
      </c>
    </row>
    <row r="41" spans="1:3" x14ac:dyDescent="0.25">
      <c r="A41" s="222" t="s">
        <v>381</v>
      </c>
    </row>
    <row r="42" spans="1:3" s="222" customFormat="1" x14ac:dyDescent="0.25">
      <c r="A42" s="222" t="s">
        <v>377</v>
      </c>
    </row>
    <row r="43" spans="1:3" x14ac:dyDescent="0.25">
      <c r="A43" s="2" t="s">
        <v>374</v>
      </c>
    </row>
    <row r="44" spans="1:3" x14ac:dyDescent="0.25">
      <c r="A44" s="222" t="s">
        <v>375</v>
      </c>
    </row>
    <row r="45" spans="1:3" x14ac:dyDescent="0.25">
      <c r="A45" s="222" t="s">
        <v>376</v>
      </c>
    </row>
    <row r="46" spans="1:3" x14ac:dyDescent="0.25">
      <c r="A46" s="2" t="s">
        <v>385</v>
      </c>
    </row>
    <row r="47" spans="1:3" x14ac:dyDescent="0.25">
      <c r="A47" s="2" t="s">
        <v>311</v>
      </c>
      <c r="B47" s="165"/>
    </row>
    <row r="48" spans="1:3" x14ac:dyDescent="0.25">
      <c r="A48" s="2"/>
    </row>
    <row r="49" spans="1:1" x14ac:dyDescent="0.25">
      <c r="A49" s="2" t="s">
        <v>386</v>
      </c>
    </row>
  </sheetData>
  <sheetProtection algorithmName="SHA-512" hashValue="/bVrWOGXhY+MZ+hCX+HeBoJdwRQwRq4QcMmiNDfwspddlwo3PnqTwJXRZ3gztJ6zrpTALd57tG2JVaHzPYjn+A==" saltValue="/EzCcogkLGSSnbE7+lc4K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A5" sqref="A5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253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63</v>
      </c>
    </row>
    <row r="5" spans="1:2" x14ac:dyDescent="0.25">
      <c r="A5" s="2" t="s">
        <v>351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64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233">
        <f>'Summary Chart'!F8</f>
        <v>63.2</v>
      </c>
    </row>
    <row r="6" spans="1:4" x14ac:dyDescent="0.25">
      <c r="A6" t="s">
        <v>39</v>
      </c>
      <c r="B6" s="233">
        <f>'Summary Chart'!G8</f>
        <v>63.2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233">
        <f>'Summary Chart'!H8</f>
        <v>63.2</v>
      </c>
    </row>
    <row r="10" spans="1:4" x14ac:dyDescent="0.25">
      <c r="A10" t="s">
        <v>39</v>
      </c>
      <c r="B10" s="233">
        <f>'Summary Chart'!I8</f>
        <v>63.2</v>
      </c>
    </row>
    <row r="11" spans="1:4" x14ac:dyDescent="0.25">
      <c r="B11" s="36"/>
    </row>
    <row r="12" spans="1:4" x14ac:dyDescent="0.25">
      <c r="A12" s="50" t="s">
        <v>59</v>
      </c>
      <c r="B12" s="2" t="s">
        <v>348</v>
      </c>
    </row>
    <row r="13" spans="1:4" x14ac:dyDescent="0.25">
      <c r="A13" t="s">
        <v>40</v>
      </c>
      <c r="B13" s="233">
        <f>'Summary Chart'!J8</f>
        <v>63.2</v>
      </c>
    </row>
    <row r="14" spans="1:4" x14ac:dyDescent="0.25">
      <c r="A14" t="s">
        <v>39</v>
      </c>
      <c r="B14" s="233">
        <f>'Summary Chart'!K8</f>
        <v>63.2</v>
      </c>
    </row>
    <row r="15" spans="1:4" x14ac:dyDescent="0.25">
      <c r="B15" s="36"/>
    </row>
    <row r="16" spans="1:4" x14ac:dyDescent="0.25">
      <c r="A16" s="2" t="s">
        <v>309</v>
      </c>
    </row>
    <row r="18" spans="1:2" x14ac:dyDescent="0.25">
      <c r="A18" s="2" t="s">
        <v>65</v>
      </c>
    </row>
    <row r="19" spans="1:2" x14ac:dyDescent="0.25">
      <c r="A19" t="s">
        <v>204</v>
      </c>
    </row>
    <row r="20" spans="1:2" x14ac:dyDescent="0.25">
      <c r="A20" t="s">
        <v>205</v>
      </c>
    </row>
    <row r="21" spans="1:2" x14ac:dyDescent="0.25">
      <c r="A21" s="42"/>
    </row>
    <row r="22" spans="1:2" x14ac:dyDescent="0.25">
      <c r="A22" s="2" t="s">
        <v>66</v>
      </c>
    </row>
    <row r="23" spans="1:2" x14ac:dyDescent="0.25">
      <c r="A23" t="s">
        <v>206</v>
      </c>
    </row>
    <row r="24" spans="1:2" x14ac:dyDescent="0.25">
      <c r="A24" t="s">
        <v>207</v>
      </c>
    </row>
    <row r="26" spans="1:2" x14ac:dyDescent="0.25">
      <c r="A26" t="s">
        <v>67</v>
      </c>
      <c r="B26" t="s">
        <v>203</v>
      </c>
    </row>
    <row r="27" spans="1:2" x14ac:dyDescent="0.25">
      <c r="A27" t="s">
        <v>314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topLeftCell="A25"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68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41</v>
      </c>
    </row>
    <row r="5" spans="1:4" x14ac:dyDescent="0.25">
      <c r="A5" t="s">
        <v>40</v>
      </c>
      <c r="B5" s="36">
        <f>'Summary Chart'!F9</f>
        <v>45</v>
      </c>
    </row>
    <row r="6" spans="1:4" x14ac:dyDescent="0.25">
      <c r="A6" t="s">
        <v>39</v>
      </c>
      <c r="B6" s="36">
        <f>'Summary Chart'!G9</f>
        <v>45</v>
      </c>
      <c r="D6" s="36"/>
    </row>
    <row r="8" spans="1:4" x14ac:dyDescent="0.25">
      <c r="A8" s="50" t="s">
        <v>58</v>
      </c>
    </row>
    <row r="9" spans="1:4" x14ac:dyDescent="0.25">
      <c r="A9" t="s">
        <v>40</v>
      </c>
      <c r="B9" s="36">
        <f>'Summary Chart'!H9</f>
        <v>30</v>
      </c>
    </row>
    <row r="10" spans="1:4" x14ac:dyDescent="0.25">
      <c r="A10" t="s">
        <v>39</v>
      </c>
      <c r="B10" s="36">
        <f>'Summary Chart'!I9</f>
        <v>30</v>
      </c>
    </row>
    <row r="11" spans="1:4" x14ac:dyDescent="0.25">
      <c r="B11" s="36"/>
    </row>
    <row r="12" spans="1:4" x14ac:dyDescent="0.25">
      <c r="A12" s="50" t="s">
        <v>59</v>
      </c>
    </row>
    <row r="13" spans="1:4" x14ac:dyDescent="0.25">
      <c r="A13" t="s">
        <v>40</v>
      </c>
      <c r="B13" s="36" t="str">
        <f>'Summary Chart'!J9</f>
        <v>£15 (PACKING List £45)</v>
      </c>
    </row>
    <row r="14" spans="1:4" x14ac:dyDescent="0.25">
      <c r="A14" t="s">
        <v>39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70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4"/>
  <sheetViews>
    <sheetView zoomScaleNormal="100" workbookViewId="0">
      <selection activeCell="A2" sqref="A2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0" hidden="1" customWidth="1"/>
    <col min="12" max="13" width="9.140625" hidden="1" customWidth="1"/>
    <col min="14" max="14" width="9.140625" customWidth="1"/>
  </cols>
  <sheetData>
    <row r="2" spans="1:12" ht="23.25" x14ac:dyDescent="0.35">
      <c r="A2" s="37" t="s">
        <v>71</v>
      </c>
      <c r="B2" s="37" t="s">
        <v>324</v>
      </c>
    </row>
    <row r="3" spans="1:12" ht="15" customHeight="1" x14ac:dyDescent="0.35">
      <c r="A3" s="37"/>
      <c r="B3" s="37"/>
    </row>
    <row r="4" spans="1:12" x14ac:dyDescent="0.25">
      <c r="A4" s="50" t="s">
        <v>41</v>
      </c>
    </row>
    <row r="5" spans="1:12" x14ac:dyDescent="0.25">
      <c r="A5" t="s">
        <v>40</v>
      </c>
      <c r="B5" s="36" t="str">
        <f>'Summary Chart'!F10</f>
        <v>£8 (£15 if 2 invoices)</v>
      </c>
    </row>
    <row r="6" spans="1:12" x14ac:dyDescent="0.25">
      <c r="A6" t="s">
        <v>39</v>
      </c>
      <c r="B6" s="36">
        <f>'Summary Chart'!G10</f>
        <v>8</v>
      </c>
      <c r="D6" s="36"/>
    </row>
    <row r="7" spans="1:12" ht="15.75" thickBot="1" x14ac:dyDescent="0.3"/>
    <row r="8" spans="1:12" ht="15.75" thickBot="1" x14ac:dyDescent="0.3">
      <c r="A8" s="50" t="s">
        <v>58</v>
      </c>
      <c r="B8" s="2" t="s">
        <v>213</v>
      </c>
      <c r="E8" s="284">
        <v>102986.88</v>
      </c>
      <c r="F8" s="285"/>
      <c r="G8" s="286"/>
      <c r="L8" s="43" t="s">
        <v>72</v>
      </c>
    </row>
    <row r="9" spans="1:12" x14ac:dyDescent="0.25">
      <c r="A9" t="s">
        <v>40</v>
      </c>
      <c r="B9" s="93">
        <f>IF(L9=0,"",IF(L9&lt;=11,11,IF(E8&gt;=223000.01,893,L9)))</f>
        <v>412</v>
      </c>
      <c r="L9">
        <f>ROUNDUP((E8*0.004),0)</f>
        <v>412</v>
      </c>
    </row>
    <row r="10" spans="1:12" x14ac:dyDescent="0.25">
      <c r="A10" t="s">
        <v>39</v>
      </c>
      <c r="B10" s="36">
        <f>'Summary Chart'!I10</f>
        <v>11</v>
      </c>
    </row>
    <row r="11" spans="1:12" ht="15.75" x14ac:dyDescent="0.25">
      <c r="A11" s="45" t="s">
        <v>73</v>
      </c>
      <c r="B11" s="36"/>
    </row>
    <row r="12" spans="1:12" ht="15.75" x14ac:dyDescent="0.25">
      <c r="A12" s="45"/>
      <c r="B12" s="36"/>
    </row>
    <row r="13" spans="1:12" ht="15.75" x14ac:dyDescent="0.25">
      <c r="A13" s="45" t="s">
        <v>77</v>
      </c>
      <c r="B13" s="36"/>
    </row>
    <row r="14" spans="1:12" x14ac:dyDescent="0.25">
      <c r="A14" t="s">
        <v>74</v>
      </c>
      <c r="B14" s="36"/>
    </row>
    <row r="15" spans="1:12" x14ac:dyDescent="0.25">
      <c r="A15" t="s">
        <v>75</v>
      </c>
      <c r="B15" s="36"/>
    </row>
    <row r="16" spans="1:12" x14ac:dyDescent="0.25">
      <c r="A16" t="s">
        <v>76</v>
      </c>
      <c r="B16" s="36"/>
    </row>
    <row r="17" spans="1:6" x14ac:dyDescent="0.25">
      <c r="B17" s="36"/>
    </row>
    <row r="18" spans="1:6" ht="15.75" x14ac:dyDescent="0.25">
      <c r="A18" s="45" t="s">
        <v>349</v>
      </c>
      <c r="B18" s="36"/>
    </row>
    <row r="19" spans="1:6" ht="15.75" x14ac:dyDescent="0.25">
      <c r="A19" s="45"/>
      <c r="B19" s="36"/>
    </row>
    <row r="20" spans="1:6" x14ac:dyDescent="0.25">
      <c r="A20" s="50" t="s">
        <v>59</v>
      </c>
    </row>
    <row r="21" spans="1:6" ht="15.75" x14ac:dyDescent="0.25">
      <c r="A21" t="s">
        <v>86</v>
      </c>
      <c r="B21" s="36">
        <v>22</v>
      </c>
      <c r="C21" s="47"/>
    </row>
    <row r="22" spans="1:6" ht="28.5" customHeight="1" x14ac:dyDescent="0.25">
      <c r="A22" s="42" t="s">
        <v>267</v>
      </c>
      <c r="B22" s="36">
        <v>54</v>
      </c>
      <c r="C22" s="47"/>
    </row>
    <row r="23" spans="1:6" ht="29.25" customHeight="1" x14ac:dyDescent="0.25">
      <c r="A23" s="42" t="s">
        <v>266</v>
      </c>
      <c r="B23" s="36">
        <v>36</v>
      </c>
      <c r="D23" s="46"/>
      <c r="E23" s="46"/>
      <c r="F23" s="47"/>
    </row>
    <row r="24" spans="1:6" ht="15.75" x14ac:dyDescent="0.25">
      <c r="A24" t="s">
        <v>78</v>
      </c>
      <c r="B24" s="36">
        <v>18</v>
      </c>
      <c r="C24" s="48"/>
      <c r="D24" s="46"/>
      <c r="E24" s="46"/>
      <c r="F24" s="47"/>
    </row>
    <row r="25" spans="1:6" ht="15.75" x14ac:dyDescent="0.25">
      <c r="A25" t="s">
        <v>85</v>
      </c>
      <c r="B25" s="36">
        <v>54</v>
      </c>
      <c r="C25" s="48"/>
      <c r="D25" s="46"/>
    </row>
    <row r="26" spans="1:6" ht="15.75" x14ac:dyDescent="0.25">
      <c r="A26" t="s">
        <v>269</v>
      </c>
      <c r="B26" s="36">
        <v>54</v>
      </c>
      <c r="C26" s="46"/>
    </row>
    <row r="27" spans="1:6" x14ac:dyDescent="0.25">
      <c r="A27" t="s">
        <v>84</v>
      </c>
      <c r="B27" s="36">
        <v>22</v>
      </c>
    </row>
    <row r="28" spans="1:6" x14ac:dyDescent="0.25">
      <c r="A28" t="s">
        <v>82</v>
      </c>
      <c r="B28" s="36">
        <v>54</v>
      </c>
    </row>
    <row r="29" spans="1:6" x14ac:dyDescent="0.25">
      <c r="A29" t="s">
        <v>80</v>
      </c>
      <c r="B29" s="36">
        <v>22</v>
      </c>
    </row>
    <row r="30" spans="1:6" x14ac:dyDescent="0.25">
      <c r="A30" t="s">
        <v>81</v>
      </c>
      <c r="B30" s="36">
        <v>54</v>
      </c>
    </row>
    <row r="31" spans="1:6" x14ac:dyDescent="0.25">
      <c r="A31" t="s">
        <v>83</v>
      </c>
      <c r="B31" s="36">
        <v>54</v>
      </c>
    </row>
    <row r="32" spans="1:6" x14ac:dyDescent="0.25">
      <c r="A32" t="s">
        <v>268</v>
      </c>
      <c r="B32" s="36" t="s">
        <v>270</v>
      </c>
    </row>
    <row r="33" spans="1:2" x14ac:dyDescent="0.25">
      <c r="B33" s="36"/>
    </row>
    <row r="34" spans="1:2" x14ac:dyDescent="0.25">
      <c r="A34" s="2" t="s">
        <v>295</v>
      </c>
    </row>
  </sheetData>
  <sheetProtection algorithmName="SHA-512" hashValue="ihIBZj6M5IZUzsHK9sdla/+5ADyEMR+fzzkBvOJQyEe2r9ZADRSmtyzQYJyCDflXMHIwEDEtYibm+yX4/tch1w==" saltValue="6lZu3FjrHi6VsClFaXeCL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A19" sqref="A19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87</v>
      </c>
      <c r="B2" s="37" t="s">
        <v>325</v>
      </c>
    </row>
    <row r="3" spans="1:13" ht="15" customHeight="1" thickBot="1" x14ac:dyDescent="0.4">
      <c r="A3" s="37"/>
      <c r="B3" s="37"/>
    </row>
    <row r="4" spans="1:13" ht="15.75" thickBot="1" x14ac:dyDescent="0.3">
      <c r="A4" s="50" t="s">
        <v>41</v>
      </c>
      <c r="B4" s="2" t="s">
        <v>213</v>
      </c>
      <c r="E4" s="284"/>
      <c r="F4" s="285"/>
      <c r="G4" s="286"/>
      <c r="K4">
        <f>ROUNDUP((E4/1000),0)</f>
        <v>0</v>
      </c>
      <c r="L4">
        <f>K4+50</f>
        <v>50</v>
      </c>
      <c r="M4" s="43" t="s">
        <v>366</v>
      </c>
    </row>
    <row r="5" spans="1:13" x14ac:dyDescent="0.25">
      <c r="A5" t="s">
        <v>40</v>
      </c>
      <c r="B5" s="92" t="str">
        <f>IF(E4=0,"",L4)</f>
        <v/>
      </c>
    </row>
    <row r="6" spans="1:13" x14ac:dyDescent="0.25">
      <c r="A6" t="s">
        <v>39</v>
      </c>
      <c r="B6" s="36">
        <f>'Summary Chart'!G11</f>
        <v>50</v>
      </c>
      <c r="D6" s="36"/>
    </row>
    <row r="7" spans="1:13" ht="15" customHeight="1" x14ac:dyDescent="0.25">
      <c r="C7" s="260" t="s">
        <v>316</v>
      </c>
      <c r="D7" s="260"/>
      <c r="E7" s="260"/>
      <c r="F7" s="260"/>
      <c r="G7" s="260"/>
      <c r="H7" s="260"/>
    </row>
    <row r="8" spans="1:13" x14ac:dyDescent="0.25">
      <c r="A8" s="50" t="s">
        <v>58</v>
      </c>
      <c r="C8" s="260"/>
      <c r="D8" s="260"/>
      <c r="E8" s="260"/>
      <c r="F8" s="260"/>
      <c r="G8" s="260"/>
      <c r="H8" s="260"/>
    </row>
    <row r="9" spans="1:13" x14ac:dyDescent="0.25">
      <c r="A9" t="s">
        <v>40</v>
      </c>
      <c r="B9" s="36">
        <f>'Summary Chart'!H11</f>
        <v>50</v>
      </c>
      <c r="C9" s="287" t="s">
        <v>353</v>
      </c>
      <c r="D9" s="287"/>
      <c r="E9" s="287"/>
      <c r="F9" s="287"/>
      <c r="G9" s="287"/>
      <c r="H9" t="s">
        <v>369</v>
      </c>
    </row>
    <row r="10" spans="1:13" x14ac:dyDescent="0.25">
      <c r="A10" t="s">
        <v>39</v>
      </c>
      <c r="B10" s="36">
        <f>'Summary Chart'!I11</f>
        <v>50</v>
      </c>
    </row>
    <row r="11" spans="1:13" x14ac:dyDescent="0.25">
      <c r="B11" s="36"/>
    </row>
    <row r="12" spans="1:13" x14ac:dyDescent="0.25">
      <c r="A12" s="50" t="s">
        <v>59</v>
      </c>
      <c r="B12" s="164" t="s">
        <v>370</v>
      </c>
    </row>
    <row r="13" spans="1:13" x14ac:dyDescent="0.25">
      <c r="A13" t="s">
        <v>362</v>
      </c>
      <c r="B13" s="36">
        <f>'Summary Chart'!J11</f>
        <v>50</v>
      </c>
    </row>
    <row r="14" spans="1:13" x14ac:dyDescent="0.25">
      <c r="A14" t="s">
        <v>39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88</v>
      </c>
    </row>
    <row r="18" spans="1:1" x14ac:dyDescent="0.25">
      <c r="A18" s="2" t="s">
        <v>89</v>
      </c>
    </row>
    <row r="21" spans="1:1" x14ac:dyDescent="0.25">
      <c r="A21" s="2" t="s">
        <v>90</v>
      </c>
    </row>
  </sheetData>
  <sheetProtection algorithmName="SHA-512" hashValue="m+EarSIGfQvVfeTsk6oZOa0XgUUpMW/PeFtI3H3xN/hfzxTB0AvI26moOoE1jQLZYpb+gp6qxrnywHcuNuzAug==" saltValue="CK+3So+Vk9VIFsM5uSuNRA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2019-08-05T14:27:17Z</cp:lastPrinted>
  <dcterms:created xsi:type="dcterms:W3CDTF">2014-03-31T10:12:18Z</dcterms:created>
  <dcterms:modified xsi:type="dcterms:W3CDTF">2020-09-07T13:21:50Z</dcterms:modified>
</cp:coreProperties>
</file>