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C:\Users\msantagada\Desktop\Website\"/>
    </mc:Choice>
  </mc:AlternateContent>
  <xr:revisionPtr revIDLastSave="0" documentId="8_{B62169DB-9B26-4BFC-839A-0A0CEFDF1D58}" xr6:coauthVersionLast="34" xr6:coauthVersionMax="34" xr10:uidLastSave="{00000000-0000-0000-0000-000000000000}"/>
  <bookViews>
    <workbookView xWindow="0" yWindow="0" windowWidth="19200" windowHeight="11595" xr2:uid="{00000000-000D-0000-FFFF-FFFF00000000}"/>
  </bookViews>
  <sheets>
    <sheet name="Summary Chart" sheetId="1" r:id="rId1"/>
    <sheet name="Algeria" sheetId="2" r:id="rId2"/>
    <sheet name="Bahrain" sheetId="5" r:id="rId3"/>
    <sheet name="Iraq" sheetId="7" r:id="rId4"/>
    <sheet name="Dji-Maurit-Soma-Syria" sheetId="8" r:id="rId5"/>
    <sheet name="Jordan" sheetId="9" r:id="rId6"/>
    <sheet name="Kuwait" sheetId="10" r:id="rId7"/>
    <sheet name="Lebanon" sheetId="11" r:id="rId8"/>
    <sheet name="Libya" sheetId="12" r:id="rId9"/>
    <sheet name="Morocco" sheetId="13" r:id="rId10"/>
    <sheet name="Oman" sheetId="14" r:id="rId11"/>
    <sheet name="Qatar" sheetId="15" r:id="rId12"/>
    <sheet name="Saudi Arabia" sheetId="16" r:id="rId13"/>
    <sheet name="Sudan" sheetId="17" r:id="rId14"/>
    <sheet name="Tunisia" sheetId="6" r:id="rId15"/>
    <sheet name="UAE" sheetId="19" r:id="rId16"/>
    <sheet name="Yemen" sheetId="20" r:id="rId17"/>
    <sheet name="Sheet1" sheetId="21" r:id="rId18"/>
    <sheet name="Sheet2" sheetId="22" r:id="rId19"/>
  </sheets>
  <definedNames>
    <definedName name="_xlnm.Print_Area" localSheetId="1">Algeria!$A$2:$H$27</definedName>
    <definedName name="_xlnm.Print_Area" localSheetId="2">Bahrain!$A$2:$B$39</definedName>
    <definedName name="_xlnm.Print_Area" localSheetId="4">'Dji-Maurit-Soma-Syria'!$A$2:$F$4</definedName>
    <definedName name="_xlnm.Print_Area" localSheetId="3">Iraq!$A$2:$F$21</definedName>
    <definedName name="_xlnm.Print_Area" localSheetId="5">Jordan!$A$2:$F$26</definedName>
    <definedName name="_xlnm.Print_Area" localSheetId="6">Kuwait!$A$2:$C$16</definedName>
    <definedName name="_xlnm.Print_Area" localSheetId="7">Lebanon!$A$2:$J$32</definedName>
    <definedName name="_xlnm.Print_Area" localSheetId="8">Libya!$A$2:$D$20</definedName>
    <definedName name="_xlnm.Print_Area" localSheetId="9">Morocco!$A$2:$C$18</definedName>
    <definedName name="_xlnm.Print_Area" localSheetId="10">Oman!$A$2:$C$29</definedName>
    <definedName name="_xlnm.Print_Area" localSheetId="11">Qatar!$A$2:$C$32</definedName>
    <definedName name="_xlnm.Print_Area" localSheetId="12">'Saudi Arabia'!$A$2:$H$43</definedName>
    <definedName name="_xlnm.Print_Area" localSheetId="13">Sudan!$A$2:$E$16</definedName>
    <definedName name="_xlnm.Print_Area" localSheetId="0">'Summary Chart'!$B$2:$O$66</definedName>
    <definedName name="_xlnm.Print_Area" localSheetId="14">Tunisia!$A$2:$I$17</definedName>
    <definedName name="_xlnm.Print_Area" localSheetId="15">UAE!$A$2:$G$62</definedName>
    <definedName name="_xlnm.Print_Area" localSheetId="16">Yemen!$A$2:$E$43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5" l="1"/>
  <c r="F21" i="15"/>
  <c r="J13" i="2" l="1"/>
  <c r="F27" i="15" l="1"/>
  <c r="G27" i="15" s="1"/>
  <c r="H27" i="15" s="1"/>
  <c r="D27" i="15" s="1"/>
  <c r="G23" i="15"/>
  <c r="H23" i="15" s="1"/>
  <c r="D23" i="15" s="1"/>
  <c r="F25" i="15"/>
  <c r="G25" i="15" s="1"/>
  <c r="H25" i="15" s="1"/>
  <c r="D25" i="15" s="1"/>
  <c r="D21" i="15"/>
  <c r="J28" i="19" l="1"/>
  <c r="K28" i="19" s="1"/>
  <c r="J27" i="19"/>
  <c r="K27" i="19" s="1"/>
  <c r="J26" i="19"/>
  <c r="K26" i="19" s="1"/>
  <c r="G27" i="19" l="1"/>
  <c r="G26" i="19" l="1"/>
  <c r="E48" i="19" l="1"/>
  <c r="C38" i="15" l="1"/>
  <c r="C31" i="15" l="1"/>
  <c r="E50" i="19" l="1"/>
  <c r="E49" i="19" l="1"/>
  <c r="G28" i="19" l="1"/>
  <c r="G9" i="20"/>
  <c r="H9" i="20" s="1"/>
  <c r="I9" i="20" s="1"/>
  <c r="J9" i="20" s="1"/>
  <c r="H5" i="20"/>
  <c r="A10" i="20"/>
  <c r="A9" i="20"/>
  <c r="G8" i="20" l="1"/>
  <c r="K8" i="17"/>
  <c r="B10" i="17" s="1"/>
  <c r="K4" i="12"/>
  <c r="L4" i="12" s="1"/>
  <c r="B5" i="12" s="1"/>
  <c r="L9" i="11"/>
  <c r="B9" i="11" s="1"/>
  <c r="I15" i="2"/>
  <c r="J15" i="2" s="1"/>
  <c r="K15" i="2" s="1"/>
  <c r="I14" i="2"/>
  <c r="J14" i="2" s="1"/>
  <c r="K14" i="2" s="1"/>
  <c r="K13" i="2"/>
  <c r="L13" i="2" l="1"/>
  <c r="M13" i="2" s="1"/>
  <c r="F13" i="2"/>
  <c r="F14" i="2"/>
  <c r="L14" i="2"/>
  <c r="M14" i="2" s="1"/>
  <c r="L15" i="2"/>
  <c r="M15" i="2" s="1"/>
  <c r="F15" i="2"/>
  <c r="B9" i="17"/>
  <c r="H8" i="20"/>
  <c r="I8" i="20" s="1"/>
  <c r="J8" i="20" s="1"/>
  <c r="I5" i="20" s="1"/>
  <c r="K8" i="20" s="1"/>
  <c r="L8" i="20" s="1"/>
  <c r="B9" i="20" s="1"/>
  <c r="E23" i="20"/>
  <c r="E43" i="20"/>
  <c r="E42" i="20"/>
  <c r="E41" i="20"/>
  <c r="E40" i="20"/>
  <c r="E39" i="20"/>
  <c r="E38" i="20"/>
  <c r="E37" i="20"/>
  <c r="E36" i="20"/>
  <c r="E35" i="20"/>
  <c r="E34" i="20"/>
  <c r="E33" i="20"/>
  <c r="E32" i="20"/>
  <c r="E31" i="20"/>
  <c r="H6" i="20"/>
  <c r="B6" i="20"/>
  <c r="B5" i="20"/>
  <c r="E30" i="20"/>
  <c r="E29" i="20"/>
  <c r="E28" i="20"/>
  <c r="E27" i="20"/>
  <c r="E26" i="20"/>
  <c r="E25" i="20"/>
  <c r="E24" i="20"/>
  <c r="E22" i="20"/>
  <c r="E21" i="20"/>
  <c r="E20" i="20"/>
  <c r="E19" i="20"/>
  <c r="E18" i="20"/>
  <c r="E17" i="20"/>
  <c r="E51" i="19"/>
  <c r="E47" i="19"/>
  <c r="E46" i="19"/>
  <c r="E44" i="19"/>
  <c r="E39" i="19"/>
  <c r="E38" i="19"/>
  <c r="E37" i="19"/>
  <c r="E36" i="19"/>
  <c r="E35" i="19"/>
  <c r="E45" i="19"/>
  <c r="E43" i="19"/>
  <c r="E42" i="19"/>
  <c r="E41" i="19"/>
  <c r="E34" i="19"/>
  <c r="E33" i="19"/>
  <c r="B14" i="17"/>
  <c r="B13" i="17"/>
  <c r="B14" i="16"/>
  <c r="B13" i="16"/>
  <c r="B10" i="16"/>
  <c r="B9" i="16"/>
  <c r="B6" i="16"/>
  <c r="B5" i="16"/>
  <c r="B14" i="13"/>
  <c r="B13" i="13"/>
  <c r="B10" i="13"/>
  <c r="B9" i="13"/>
  <c r="B6" i="13"/>
  <c r="B5" i="13"/>
  <c r="B14" i="12"/>
  <c r="B13" i="12"/>
  <c r="B10" i="12"/>
  <c r="B9" i="12"/>
  <c r="B6" i="12"/>
  <c r="C27" i="2"/>
  <c r="C26" i="2"/>
  <c r="C23" i="2"/>
  <c r="B10" i="11"/>
  <c r="B6" i="11"/>
  <c r="B5" i="11"/>
  <c r="B14" i="10"/>
  <c r="B13" i="10"/>
  <c r="B10" i="10"/>
  <c r="B9" i="10"/>
  <c r="B6" i="10"/>
  <c r="B5" i="10"/>
  <c r="B14" i="9"/>
  <c r="B13" i="9"/>
  <c r="B10" i="9"/>
  <c r="B9" i="9"/>
  <c r="B6" i="9"/>
  <c r="B5" i="9"/>
  <c r="I6" i="20" l="1"/>
  <c r="K9" i="20" s="1"/>
  <c r="L9" i="20" s="1"/>
  <c r="B10" i="20" s="1"/>
  <c r="B14" i="7"/>
  <c r="B13" i="7"/>
  <c r="B10" i="7"/>
  <c r="B9" i="7"/>
  <c r="B6" i="7"/>
  <c r="B5" i="7"/>
  <c r="B6" i="5"/>
  <c r="B5" i="5"/>
  <c r="C6" i="2" l="1"/>
  <c r="C5" i="2"/>
</calcChain>
</file>

<file path=xl/sharedStrings.xml><?xml version="1.0" encoding="utf-8"?>
<sst xmlns="http://schemas.openxmlformats.org/spreadsheetml/2006/main" count="647" uniqueCount="361">
  <si>
    <t>ALGERIA</t>
  </si>
  <si>
    <t>BAHRAIN</t>
  </si>
  <si>
    <t>IRAQ</t>
  </si>
  <si>
    <t>JORDAN</t>
  </si>
  <si>
    <t>KUWAIT</t>
  </si>
  <si>
    <t>LEBANON</t>
  </si>
  <si>
    <t>LIBYA</t>
  </si>
  <si>
    <t>MAURITANIA</t>
  </si>
  <si>
    <t>MOROCCO</t>
  </si>
  <si>
    <t>OMAN</t>
  </si>
  <si>
    <t>QATAR</t>
  </si>
  <si>
    <t>SAUDI ARABIA</t>
  </si>
  <si>
    <t>SOMALIA</t>
  </si>
  <si>
    <t>SUDAN</t>
  </si>
  <si>
    <t>SYRIA</t>
  </si>
  <si>
    <t>TUNISIA</t>
  </si>
  <si>
    <t>UAE</t>
  </si>
  <si>
    <t>YEMEN</t>
  </si>
  <si>
    <t>STREAM</t>
  </si>
  <si>
    <t>CERTIFICATE OF ORIGIN</t>
  </si>
  <si>
    <t>ORIGINAL</t>
  </si>
  <si>
    <t>COPY</t>
  </si>
  <si>
    <t>INVOICE</t>
  </si>
  <si>
    <t>OTHER DOCUMENT</t>
  </si>
  <si>
    <t>OTHER INFORMATION</t>
  </si>
  <si>
    <t>EMBASSY EXPRESS SERVICE</t>
  </si>
  <si>
    <t>SET</t>
  </si>
  <si>
    <t>FOC</t>
  </si>
  <si>
    <r>
      <t xml:space="preserve">£15 </t>
    </r>
    <r>
      <rPr>
        <sz val="9"/>
        <color theme="1"/>
        <rFont val="Calibri"/>
        <family val="2"/>
        <scheme val="minor"/>
      </rPr>
      <t>(PACKING List £45)</t>
    </r>
  </si>
  <si>
    <r>
      <t xml:space="preserve">£8 </t>
    </r>
    <r>
      <rPr>
        <sz val="9"/>
        <color theme="1"/>
        <rFont val="Calibri"/>
        <family val="2"/>
        <scheme val="minor"/>
      </rPr>
      <t>(£15 if 2 invoices)</t>
    </r>
  </si>
  <si>
    <t>INDIVIDUAL</t>
  </si>
  <si>
    <t>•</t>
  </si>
  <si>
    <t>EMBASSY copy on all docs</t>
  </si>
  <si>
    <t>NO</t>
  </si>
  <si>
    <t>YES</t>
  </si>
  <si>
    <t>NO LEGALISATION</t>
  </si>
  <si>
    <t>Summary Invoices not accepted</t>
  </si>
  <si>
    <t>* rate means currant rate of Pound against the Algerian Dinar.</t>
  </si>
  <si>
    <t xml:space="preserve"> Original Invoice if value in £ x rate* then divide by 10,000 round up to full £ = X.  </t>
  </si>
  <si>
    <t xml:space="preserve"> X is then x 1.28 = Legalisation Fee in £.                    </t>
  </si>
  <si>
    <t>Copy</t>
  </si>
  <si>
    <t>Original</t>
  </si>
  <si>
    <t>Certificate of Origin</t>
  </si>
  <si>
    <t>Invoice (original):</t>
  </si>
  <si>
    <t>Invoice (copy):</t>
  </si>
  <si>
    <t xml:space="preserve">A = ALGERIA           </t>
  </si>
  <si>
    <t>Commercial Invoice (original/copy):</t>
  </si>
  <si>
    <t>Invoice value £0.00 to £4,000.00</t>
  </si>
  <si>
    <t>Invoice value £4,001.00 to £20,000.00</t>
  </si>
  <si>
    <t>Invoice value £20,001.00 to £40,000.00</t>
  </si>
  <si>
    <t>Invoice value £40,001.00 to £80,000.00</t>
  </si>
  <si>
    <t>Invoice value £80,001.00 to £200,000.00</t>
  </si>
  <si>
    <t>Invoice value £200,001.00 to £400,000.00</t>
  </si>
  <si>
    <t>Invoice value £400,000. And over</t>
  </si>
  <si>
    <t xml:space="preserve">(1 Bahrain Diner is equivalent to £4.00 fixed exchange rate) </t>
  </si>
  <si>
    <t>Fees (£)</t>
  </si>
  <si>
    <t>Other Documents (original/copy):</t>
  </si>
  <si>
    <t>Article of Association</t>
  </si>
  <si>
    <t xml:space="preserve">G = IRAQ         </t>
  </si>
  <si>
    <t>Invoice:</t>
  </si>
  <si>
    <t>Other Document:</t>
  </si>
  <si>
    <t>All DOCUMENTS MUST BE APOSTILLED BY FCO</t>
  </si>
  <si>
    <t>ANY DOCUMENTS EMANATING FROM OUTSIDE THE EU WILL NOT BE LEGALIZED IN THE UK</t>
  </si>
  <si>
    <t>DJIBOUTI</t>
  </si>
  <si>
    <t>NO EMBASSY SERVICES CURRENTLY AVAILABLE. CERTIFICATION BY LCCI + ARAB CHAMBER ONLY.</t>
  </si>
  <si>
    <t xml:space="preserve">JORDAN        </t>
  </si>
  <si>
    <t>The following declaration must be on the invoice:</t>
  </si>
  <si>
    <t>Also the following declaration is to be added where applicable.</t>
  </si>
  <si>
    <t>Name of country</t>
  </si>
  <si>
    <t xml:space="preserve">KUWAIT       </t>
  </si>
  <si>
    <t>Packing List</t>
  </si>
  <si>
    <t>EDUCATIONAL CERTIFICATES MUST BE APOSTILLED BY FCO</t>
  </si>
  <si>
    <t xml:space="preserve">J = LEBANON </t>
  </si>
  <si>
    <t>= value of invoice x 0.004 (round up to the nearest £1). Minimum charge £11 / maximum £893</t>
  </si>
  <si>
    <t>Invoice number and date must appear in remarks box</t>
  </si>
  <si>
    <t>"We hereby certify that the present invoice is authentic, that it is the only one issued by us for the goods mentioned therein,</t>
  </si>
  <si>
    <t xml:space="preserve"> without deduction of any payment of account, and that they are exclusively of ...(country of origin)... manufactured by ourselves </t>
  </si>
  <si>
    <t>(or name of Producing company)."</t>
  </si>
  <si>
    <t>REQUIRED INVOICE DECLARATION:</t>
  </si>
  <si>
    <t>Special Power of Attorney</t>
  </si>
  <si>
    <t>General Power of Attorney</t>
  </si>
  <si>
    <t>Price List</t>
  </si>
  <si>
    <t>Trade Mark/ Registration of Co.</t>
  </si>
  <si>
    <t xml:space="preserve">Price List Pharmaceuticals      </t>
  </si>
  <si>
    <t>Health / Medical Certificate</t>
  </si>
  <si>
    <t>Personal Effects</t>
  </si>
  <si>
    <t xml:space="preserve">Agency/Distribution Agreement  </t>
  </si>
  <si>
    <t>inventory of personal effects</t>
  </si>
  <si>
    <t>K = LIBYA</t>
  </si>
  <si>
    <t>= (value of invoice in sterling / 1000) + £20</t>
  </si>
  <si>
    <t>The full invoice value in GB Pounds must be shown in box 11 on the CofO</t>
  </si>
  <si>
    <t>TRANSLATION IS REQUIRED FOR DOCUMENTS PRIOR TO LEGALISATION</t>
  </si>
  <si>
    <t>O/D’S MUST BE APOSTILED AT THE FOREIGN OFFICE FIRST</t>
  </si>
  <si>
    <t>L = OMAN</t>
  </si>
  <si>
    <t>Invoice</t>
  </si>
  <si>
    <t>Commercial Agreement/Contract</t>
  </si>
  <si>
    <t>Letter of Appointment</t>
  </si>
  <si>
    <t xml:space="preserve">Registration of Company  </t>
  </si>
  <si>
    <t>Deed of Assignment</t>
  </si>
  <si>
    <t>Certificate of declaration</t>
  </si>
  <si>
    <t>Certificate of change of name</t>
  </si>
  <si>
    <t>Certificate of free sale</t>
  </si>
  <si>
    <t>Company Act</t>
  </si>
  <si>
    <t>Academic Education Certificate</t>
  </si>
  <si>
    <t>Authorisation of Agent</t>
  </si>
  <si>
    <t xml:space="preserve">Commercial Power of Attorney                           </t>
  </si>
  <si>
    <t xml:space="preserve">Distribution Agreement                                         </t>
  </si>
  <si>
    <t>M = QATAR</t>
  </si>
  <si>
    <t xml:space="preserve">Manifest/ Bill of Lading / Price List       </t>
  </si>
  <si>
    <t xml:space="preserve">Packing List                                                                  </t>
  </si>
  <si>
    <t xml:space="preserve">* Invoices for Pharmaceuticals to Hamad Medical Corporation are Free of Charge </t>
  </si>
  <si>
    <t xml:space="preserve">The Embassy requires Certificates of Conformity for specific items of imported Electrical Appliances, </t>
  </si>
  <si>
    <t>Equipment and Accessories - see appropriate list issued by the Saudi Arabian Standard Organisation  (SASO).</t>
  </si>
  <si>
    <t>SASO Address:</t>
  </si>
  <si>
    <t>Saudi Arabian Standards Organisation</t>
  </si>
  <si>
    <t>P.O. Box 3437</t>
  </si>
  <si>
    <t>Riyadh</t>
  </si>
  <si>
    <t xml:space="preserve">SASO has issued a number of general standards which should be taken into consideration in </t>
  </si>
  <si>
    <t>all Certificates of Conformity for any product.  These standards are:</t>
  </si>
  <si>
    <t>16/1976</t>
  </si>
  <si>
    <t xml:space="preserve">The International System of Units (SI) - Part One - Base, Supplementary and </t>
  </si>
  <si>
    <t>Derived Quantities and Units.</t>
  </si>
  <si>
    <t>17/1976</t>
  </si>
  <si>
    <t>The International System of Units (SI) - Part Two - Rules for the use of Basic,</t>
  </si>
  <si>
    <t xml:space="preserve">Supplementary and Derived Units of the International System and their </t>
  </si>
  <si>
    <t>Decimal Multiples and Sub-multiples.</t>
  </si>
  <si>
    <t>18/1976</t>
  </si>
  <si>
    <t>Conversion of Toleranced Dimensions from Inches into Millimetres and vice-</t>
  </si>
  <si>
    <t>versa.</t>
  </si>
  <si>
    <t>86/1976</t>
  </si>
  <si>
    <t>The International System of Units (SI) - Part Three - A selection of the decimal</t>
  </si>
  <si>
    <t>multiples of basic, supplementary and derived units.</t>
  </si>
  <si>
    <t>182/1976</t>
  </si>
  <si>
    <t>Standard Voltage and Frequency for A.C. Transmission and Distribution Systems.</t>
  </si>
  <si>
    <t>HAJ/OMRA DOCUMENTS REQUIRE FCO PRIOR TO EMBASSY LEGALISATION</t>
  </si>
  <si>
    <t>WE CAN ONLY CERTIFY THESE DOCUMENTS (legalisation is done by customer directly)</t>
  </si>
  <si>
    <t xml:space="preserve">N = SUDAN       </t>
  </si>
  <si>
    <t>0.5% of the invoice value (rounded up to nearest £1)</t>
  </si>
  <si>
    <t xml:space="preserve">All Certificates of Origin must be legalised by the Sudanese Embassy </t>
  </si>
  <si>
    <t xml:space="preserve">TUNISIA   </t>
  </si>
  <si>
    <t>The Invoice should include the following declaration</t>
  </si>
  <si>
    <t>“We certify that the goods are of …..origin, and the value stated is correct and in Accordance with our books”</t>
  </si>
  <si>
    <t>P = UAE</t>
  </si>
  <si>
    <t>VALUE OF INVOICE IN EUROS</t>
  </si>
  <si>
    <t>VALUE OF INVOICE IN $</t>
  </si>
  <si>
    <t>VALUE OF INVOICE IN £</t>
  </si>
  <si>
    <t>LEGALISATION FEE</t>
  </si>
  <si>
    <t xml:space="preserve">From </t>
  </si>
  <si>
    <t>To</t>
  </si>
  <si>
    <t xml:space="preserve">Memorandum and Articles of Association                                          </t>
  </si>
  <si>
    <t xml:space="preserve">Certificate of registration or incorporation                                          </t>
  </si>
  <si>
    <t xml:space="preserve">Company Record of Achievements ie: references                               </t>
  </si>
  <si>
    <t xml:space="preserve">Certificate of good standing                                                                 </t>
  </si>
  <si>
    <t xml:space="preserve">Trade 0r Financial Report                                                                     </t>
  </si>
  <si>
    <t xml:space="preserve">Business, trade or Company Power of Attorney                                   </t>
  </si>
  <si>
    <t>Power Of Attorney for the purpose of opening a branch</t>
  </si>
  <si>
    <t>An authorisation if an Agreement for the purpose of transferring of selling company shares</t>
  </si>
  <si>
    <t xml:space="preserve">An Under taking certificate                                                                  </t>
  </si>
  <si>
    <t xml:space="preserve">Agency Agreement or Company contract                                            </t>
  </si>
  <si>
    <t>Assignment or an Authorisation for registering Trade Marks Patents</t>
  </si>
  <si>
    <t xml:space="preserve">Private Power of Attorney                                                                     </t>
  </si>
  <si>
    <t xml:space="preserve">All Other Documents                                                                             </t>
  </si>
  <si>
    <t>Health Certificate</t>
  </si>
  <si>
    <t>Muslim Welfare House</t>
  </si>
  <si>
    <t xml:space="preserve">233 Seven Sisters Road    </t>
  </si>
  <si>
    <t>Fosis</t>
  </si>
  <si>
    <t>38 Mapesbury Road</t>
  </si>
  <si>
    <t>Islamic Centre Dublin</t>
  </si>
  <si>
    <t>7 Harrington Street</t>
  </si>
  <si>
    <t>Dublin</t>
  </si>
  <si>
    <t>Eire</t>
  </si>
  <si>
    <t>London</t>
  </si>
  <si>
    <t>N4 2DA</t>
  </si>
  <si>
    <t>NW2 4JD</t>
  </si>
  <si>
    <t xml:space="preserve">London </t>
  </si>
  <si>
    <t>If invoice total is over £60,000.00 an additional £20.00 for every £10,000.00 is required</t>
  </si>
  <si>
    <t>Other Documents:</t>
  </si>
  <si>
    <t>Endorsement of translated texts from Arabic to English and vice versa for Yemeni Students</t>
  </si>
  <si>
    <t>Setting up trading Agency in Yemen</t>
  </si>
  <si>
    <t>Power of Attorney for Yemenis only</t>
  </si>
  <si>
    <t>Power of Attorney for Companies</t>
  </si>
  <si>
    <t>Letter of Credit, Banking Draft, Banking Certificate for opening bank account or confirming existence of bank account</t>
  </si>
  <si>
    <t>Court rulings</t>
  </si>
  <si>
    <t>Endorsement of Trade Mark Certificate</t>
  </si>
  <si>
    <t>Endorsement of Commercial Certificate</t>
  </si>
  <si>
    <t>Endorsement of Quality Certificate</t>
  </si>
  <si>
    <t>Endorsement of official copies of documents for Yemeni Citizens</t>
  </si>
  <si>
    <t>Endorsement of Arbitration documents relating to amicable resolution of commercial disputes</t>
  </si>
  <si>
    <t>Endorsement of translation of commercial Contracts and Agreements</t>
  </si>
  <si>
    <t>Endorsement of Cargo Manifest</t>
  </si>
  <si>
    <t>Endorsement of Contract</t>
  </si>
  <si>
    <t>Endorsement of Marine Transport documents</t>
  </si>
  <si>
    <t>Registration of Company</t>
  </si>
  <si>
    <t>Change of name of Company</t>
  </si>
  <si>
    <t>Distribution Agreement</t>
  </si>
  <si>
    <t>Certification of Incorporation</t>
  </si>
  <si>
    <t>Price Certificate</t>
  </si>
  <si>
    <t>Manufacturer Certificate</t>
  </si>
  <si>
    <t>Assignment Deed (commercial)</t>
  </si>
  <si>
    <t>Radiation Analysis Certificate</t>
  </si>
  <si>
    <t>Free Sale Certificate, MHRA</t>
  </si>
  <si>
    <t>Board Resolution</t>
  </si>
  <si>
    <t>Certificate of Conformity</t>
  </si>
  <si>
    <t xml:space="preserve">DOCUMENTS FROM EITHER THE BRITISH VIRGIN ISLANDS OR CAYMAN ISLANDS MUST BE CERTIFIED BY </t>
  </si>
  <si>
    <t>THE GOVENOR’S OFFICE THEN APOSTILLED BY THE FOREIGN OFFICE PRIOR TO EMBASSY LEGALISATION</t>
  </si>
  <si>
    <t>The following Islamic Societies are recognised as issuing authorities for Halal Certificates requested</t>
  </si>
  <si>
    <t>for importation of meat:</t>
  </si>
  <si>
    <t>(round up to the nearest £1)</t>
  </si>
  <si>
    <t>Percentage</t>
  </si>
  <si>
    <t xml:space="preserve">“We certify this invoice to be true and correct and that the goods referred to are exclusively of </t>
  </si>
  <si>
    <t>….(country)…..origin"</t>
  </si>
  <si>
    <t xml:space="preserve">“…the goods referred to are of …(country)…origin and contain components/spare parts of other </t>
  </si>
  <si>
    <t>countries of origin."</t>
  </si>
  <si>
    <t>Invoice Value</t>
  </si>
  <si>
    <t>GBP</t>
  </si>
  <si>
    <t>USD</t>
  </si>
  <si>
    <t>EUR</t>
  </si>
  <si>
    <t>N/A</t>
  </si>
  <si>
    <t>Please enter invoice value (in GBP) in green box:</t>
  </si>
  <si>
    <t>Enter invoice value (in GBP) in green box:</t>
  </si>
  <si>
    <t>orig</t>
  </si>
  <si>
    <t>copy</t>
  </si>
  <si>
    <t>If the invoice value exceeds those shown in the table above then fee must be calculated using the formula (or calculator) below:</t>
  </si>
  <si>
    <t xml:space="preserve">There MUST be a Certificate of Origin processed per each Invoice </t>
  </si>
  <si>
    <t>Original (see table below)</t>
  </si>
  <si>
    <t>YES*</t>
  </si>
  <si>
    <t>* Please note that there are currently no Embassy Services available for Djibouti, Mauritania, Somalia and Syria.</t>
  </si>
  <si>
    <t xml:space="preserve">EXPRESS SERVICE </t>
  </si>
  <si>
    <t>Processing time</t>
  </si>
  <si>
    <t>1 - 2 working days</t>
  </si>
  <si>
    <r>
      <t>Processing time</t>
    </r>
    <r>
      <rPr>
        <sz val="12"/>
        <color theme="1"/>
        <rFont val="Calibri"/>
        <family val="2"/>
        <scheme val="minor"/>
      </rPr>
      <t xml:space="preserve"> </t>
    </r>
  </si>
  <si>
    <t xml:space="preserve">LCCI processes the document immediately. Customer then takes the document to the Arab Chamber where it is certified immediately and then proceeds to the relevant Embassy </t>
  </si>
  <si>
    <r>
      <t xml:space="preserve">Using the express service can reduce the time required to legalise the document (usually by 2-3 days)). </t>
    </r>
    <r>
      <rPr>
        <sz val="12"/>
        <color theme="1"/>
        <rFont val="Calibri"/>
        <family val="2"/>
        <scheme val="minor"/>
      </rPr>
      <t/>
    </r>
  </si>
  <si>
    <r>
      <t xml:space="preserve">TRANSLATION = </t>
    </r>
    <r>
      <rPr>
        <sz val="12"/>
        <color theme="1"/>
        <rFont val="Calibri"/>
        <family val="2"/>
        <scheme val="minor"/>
      </rPr>
      <t>OBLIGATORY for Libya</t>
    </r>
  </si>
  <si>
    <t>Cost:</t>
  </si>
  <si>
    <t xml:space="preserve">Certificate of Origin </t>
  </si>
  <si>
    <t xml:space="preserve">Invoice </t>
  </si>
  <si>
    <t xml:space="preserve">£48.00 per page </t>
  </si>
  <si>
    <t xml:space="preserve">Other Documents </t>
  </si>
  <si>
    <t>£60.00 per page</t>
  </si>
  <si>
    <r>
      <t xml:space="preserve">STREAM 1 (CERTIFICATION) = </t>
    </r>
    <r>
      <rPr>
        <sz val="12"/>
        <color theme="1"/>
        <rFont val="Calibri"/>
        <family val="2"/>
        <scheme val="minor"/>
      </rPr>
      <t xml:space="preserve">LCCI + ARAB CHAMBER </t>
    </r>
  </si>
  <si>
    <r>
      <t xml:space="preserve">STREAM 2 (LEGALISATION) = </t>
    </r>
    <r>
      <rPr>
        <sz val="12"/>
        <color theme="1"/>
        <rFont val="Calibri"/>
        <family val="2"/>
        <scheme val="minor"/>
      </rPr>
      <t>LCCI + ARAB CHAMBER + EMBASSY</t>
    </r>
  </si>
  <si>
    <t>Original Document</t>
  </si>
  <si>
    <t>Fee (per document):</t>
  </si>
  <si>
    <t xml:space="preserve">Fee (per document): </t>
  </si>
  <si>
    <t>CALCULATING CHARGES (EXAMPLE 1):</t>
  </si>
  <si>
    <t xml:space="preserve">Since Bahrain specifies SET as a requirement both CO and Invoice will need to be processed. </t>
  </si>
  <si>
    <t>Table above specifies that Bahrain accepts both Certified only (Str 1) and Legalised documents (Str 2). Customer can, therefore, choose which level of processing will be applied to the documents:</t>
  </si>
  <si>
    <t>=</t>
  </si>
  <si>
    <t>(express service same day)</t>
  </si>
  <si>
    <t>Customer requires a Certificate of Origin for Bahrain; value of invoice is £20,000.</t>
  </si>
  <si>
    <t>Certification only (STR1):</t>
  </si>
  <si>
    <t>Certificate + Invoice</t>
  </si>
  <si>
    <t>STREAM 1 + Embassy Fee (see above CHART + Country Sheets for Embassy fees)</t>
  </si>
  <si>
    <t>Legalisation (STR 1 + Embassy)</t>
  </si>
  <si>
    <r>
      <t xml:space="preserve">/ Consulate for legalisation (legalisation fee is payable to Embassy directly). </t>
    </r>
    <r>
      <rPr>
        <b/>
        <sz val="12"/>
        <color theme="1"/>
        <rFont val="Calibri"/>
        <family val="2"/>
        <scheme val="minor"/>
      </rPr>
      <t>Express service is NOT available for Kuwait, Qatar and UAE (documents have to be lodged via LCCI and ABCC).</t>
    </r>
  </si>
  <si>
    <t xml:space="preserve">Express service </t>
  </si>
  <si>
    <t>CALCULATING CHARGES (EXAMPLE 2):</t>
  </si>
  <si>
    <t>Customer requires a Certificate of Origin for Kuwait.</t>
  </si>
  <si>
    <t xml:space="preserve">F = BAHRAIN          </t>
  </si>
  <si>
    <t>See Tab</t>
  </si>
  <si>
    <t>Any ODs Apostilled by FCO do NOT need legalisation (ABCC Circular 758)</t>
  </si>
  <si>
    <t xml:space="preserve">E = Djibouti, Mauritania, Palestine, Somalia, Syria      </t>
  </si>
  <si>
    <t>PALESTINE</t>
  </si>
  <si>
    <t>CO can be done by itself (Invoice as a set only)</t>
  </si>
  <si>
    <t>TO DATE OF EXPORT</t>
  </si>
  <si>
    <r>
      <rPr>
        <b/>
        <sz val="13"/>
        <color rgb="FFFF0000"/>
        <rFont val="Calibri"/>
        <family val="2"/>
        <scheme val="minor"/>
      </rPr>
      <t>HATCHING EGGS</t>
    </r>
    <r>
      <rPr>
        <b/>
        <sz val="11"/>
        <color rgb="FFFF0000"/>
        <rFont val="Calibri"/>
        <family val="2"/>
        <scheme val="minor"/>
      </rPr>
      <t xml:space="preserve"> AND </t>
    </r>
    <r>
      <rPr>
        <b/>
        <sz val="13"/>
        <color rgb="FFFF0000"/>
        <rFont val="Calibri"/>
        <family val="2"/>
        <scheme val="minor"/>
      </rPr>
      <t>1 DAY OLD CHICKS</t>
    </r>
    <r>
      <rPr>
        <b/>
        <sz val="11"/>
        <color rgb="FFFF0000"/>
        <rFont val="Calibri"/>
        <family val="2"/>
        <scheme val="minor"/>
      </rPr>
      <t xml:space="preserve"> MUST BE ACCOMPANIED BY A CERTIFICATE DECLARING THAT</t>
    </r>
  </si>
  <si>
    <r>
      <t xml:space="preserve">THE PRODUCT </t>
    </r>
    <r>
      <rPr>
        <b/>
        <sz val="13"/>
        <color rgb="FFFF0000"/>
        <rFont val="Calibri"/>
        <family val="2"/>
        <scheme val="minor"/>
      </rPr>
      <t>(PARENT)</t>
    </r>
    <r>
      <rPr>
        <b/>
        <sz val="11"/>
        <color rgb="FFFF0000"/>
        <rFont val="Calibri"/>
        <family val="2"/>
        <scheme val="minor"/>
      </rPr>
      <t xml:space="preserve"> HAS BEEN FREE FROM AVIAN INFLUENZA FOR A PERIOD OF 12 MONTHS PRIOR</t>
    </r>
  </si>
  <si>
    <t xml:space="preserve">(i.e. cannot have 1 CO and 2 Invoices legalised - would need 2 Cos and 2 Invoices. Also if LC </t>
  </si>
  <si>
    <t xml:space="preserve">requests 3 originals and 1 Invoice we MUST legalise 3 COs and 3 Invs). </t>
  </si>
  <si>
    <r>
      <rPr>
        <b/>
        <sz val="14"/>
        <color theme="1"/>
        <rFont val="Calibri"/>
        <family val="2"/>
        <scheme val="minor"/>
      </rPr>
      <t xml:space="preserve">COUNTRY </t>
    </r>
    <r>
      <rPr>
        <b/>
        <sz val="11"/>
        <color theme="1"/>
        <rFont val="Calibri"/>
        <family val="2"/>
        <scheme val="minor"/>
      </rPr>
      <t xml:space="preserve">                                                                                           </t>
    </r>
    <r>
      <rPr>
        <b/>
        <sz val="8"/>
        <color theme="1"/>
        <rFont val="Calibri"/>
        <family val="2"/>
        <scheme val="minor"/>
      </rPr>
      <t/>
    </r>
  </si>
  <si>
    <t>DOCUMENTS REQUIRED                                   SET = CO + INV</t>
  </si>
  <si>
    <r>
      <t xml:space="preserve">£84 </t>
    </r>
    <r>
      <rPr>
        <sz val="8"/>
        <color theme="1"/>
        <rFont val="Calibri"/>
        <family val="2"/>
        <scheme val="minor"/>
      </rPr>
      <t>(UNIVERSITY CERT  £20)</t>
    </r>
  </si>
  <si>
    <t xml:space="preserve">Certificate of Free Sale                                                       </t>
  </si>
  <si>
    <t>Packing List (FCO not required)</t>
  </si>
  <si>
    <t>Health Certificate (FCO not required)</t>
  </si>
  <si>
    <t>University Degree Certificate</t>
  </si>
  <si>
    <t>FCO ONLY required for educational Certificates</t>
  </si>
  <si>
    <r>
      <rPr>
        <b/>
        <sz val="11"/>
        <color theme="1"/>
        <rFont val="Calibri"/>
        <family val="2"/>
        <scheme val="minor"/>
      </rPr>
      <t>FCO</t>
    </r>
    <r>
      <rPr>
        <sz val="11"/>
        <color theme="1"/>
        <rFont val="Calibri"/>
        <family val="2"/>
        <scheme val="minor"/>
      </rPr>
      <t xml:space="preserve"> required for all Ods. Any contracts or POAs require copy of passport (UK signatory) and ID of Saudi nationals. This info must also be on the document itself</t>
    </r>
  </si>
  <si>
    <t>See tab</t>
  </si>
  <si>
    <t>As of 22 October 2015 no Poultry or Poultry products from the UK is allowed in Iraq (Circular 776)</t>
  </si>
  <si>
    <t>General Power of Attorney 
(single signature)</t>
  </si>
  <si>
    <t>Power of Attorney to set up 
a representative in Lebanon / sister branch</t>
  </si>
  <si>
    <t>Memoradum and Articles of association</t>
  </si>
  <si>
    <t>Cert of Incorporation / Free sale</t>
  </si>
  <si>
    <t>£54  x 2 (as two different documents)</t>
  </si>
  <si>
    <t xml:space="preserve">(If a document has (2) two UK signatures the Consulate will charge an additional £54.00 ie: embassy fee will be 2 @ £54.00 = £108.00) </t>
  </si>
  <si>
    <t>All documents (CO, Invoice, and O/D’S) MUST BE APOSTILED AT THE FOREIGN OFFICE before leaglisation</t>
  </si>
  <si>
    <t>Commercial Contract or Agreement</t>
  </si>
  <si>
    <t>Registration of a Company</t>
  </si>
  <si>
    <t>Certificate of Declaration</t>
  </si>
  <si>
    <t>Certificate of Incorporation</t>
  </si>
  <si>
    <t>Certificate of Change of Company's name</t>
  </si>
  <si>
    <t>Certificate of Free Sale</t>
  </si>
  <si>
    <t>Health Certificates</t>
  </si>
  <si>
    <t>Certificate of Analysis</t>
  </si>
  <si>
    <t>Marriage or Divorce Certificate</t>
  </si>
  <si>
    <t>Birth Certificate</t>
  </si>
  <si>
    <t>EMBASSY copy on all docs. All Ods must be FCOd (unless submitted with a CO). All docs must be in English</t>
  </si>
  <si>
    <r>
      <rPr>
        <b/>
        <sz val="11"/>
        <color theme="1"/>
        <rFont val="Calibri"/>
        <family val="2"/>
        <scheme val="minor"/>
      </rPr>
      <t xml:space="preserve">FCO </t>
    </r>
    <r>
      <rPr>
        <sz val="11"/>
        <color theme="1"/>
        <rFont val="Calibri"/>
        <family val="2"/>
        <scheme val="minor"/>
      </rPr>
      <t>required on all documents (including CO &amp; Invoice).       12.5% (£3.13) per document required to cover cost of postal order</t>
    </r>
  </si>
  <si>
    <t>12.5% (£3.13) per document required to cover cost of postal order</t>
  </si>
  <si>
    <t>Bank Statements</t>
  </si>
  <si>
    <t>Power of Attorney</t>
  </si>
  <si>
    <r>
      <rPr>
        <b/>
        <sz val="11"/>
        <color theme="1"/>
        <rFont val="Calibri"/>
        <family val="2"/>
        <scheme val="minor"/>
      </rPr>
      <t>FCO</t>
    </r>
    <r>
      <rPr>
        <sz val="11"/>
        <color theme="1"/>
        <rFont val="Calibri"/>
        <family val="2"/>
        <scheme val="minor"/>
      </rPr>
      <t xml:space="preserve"> required for all Ods</t>
    </r>
  </si>
  <si>
    <t>ALL ODS REQUIRE FCO</t>
  </si>
  <si>
    <r>
      <rPr>
        <b/>
        <sz val="11"/>
        <color theme="1"/>
        <rFont val="Calibri"/>
        <family val="2"/>
        <scheme val="minor"/>
      </rPr>
      <t>FCO</t>
    </r>
    <r>
      <rPr>
        <sz val="11"/>
        <color theme="1"/>
        <rFont val="Calibri"/>
        <family val="2"/>
        <scheme val="minor"/>
      </rPr>
      <t xml:space="preserve"> required for Agency Agreements</t>
    </r>
  </si>
  <si>
    <t xml:space="preserve">Private Power of Attorney                                                      </t>
  </si>
  <si>
    <t>memorandum and airticles of association, certificates of good standing, assignment or authorization for registering trademarks and patents,</t>
  </si>
  <si>
    <t>health certficate, certificate of free sale, certificate of medical product, business, veterinary, radioactivity, trade or company charity etc.)</t>
  </si>
  <si>
    <t>Value $0.01 - $10,000</t>
  </si>
  <si>
    <t xml:space="preserve">Value above $10,000 to $50,000 </t>
  </si>
  <si>
    <t xml:space="preserve">Value above $50,001 to $100,000 </t>
  </si>
  <si>
    <t>Value above $100,001</t>
  </si>
  <si>
    <t>Invoice (based on exhange rate 1.23 to GBP)</t>
  </si>
  <si>
    <t>Health Certificate/Medicine Certificate</t>
  </si>
  <si>
    <t>If invoice value is in USD use exchange rate from Trustnet:</t>
  </si>
  <si>
    <t>https://www.trustnet.com/Currencies/CurrencyMatrix.aspx</t>
  </si>
  <si>
    <t>(If any of the above is accompanied by an Agency Agreement the fee will be £33)</t>
  </si>
  <si>
    <t>31 May 2017 The Iraqi authorities have lifted the ban on all Poultry and Poultry Product (Circular 810)</t>
  </si>
  <si>
    <r>
      <rPr>
        <b/>
        <sz val="11"/>
        <color theme="1"/>
        <rFont val="Calibri"/>
        <family val="2"/>
        <scheme val="minor"/>
      </rPr>
      <t>TRANSLATION</t>
    </r>
    <r>
      <rPr>
        <sz val="11"/>
        <color theme="1"/>
        <rFont val="Calibri"/>
        <family val="2"/>
        <scheme val="minor"/>
      </rPr>
      <t xml:space="preserve"> INTO ARABIC REQUIRED EMBASSY copy on all docs + 2 additional copies for translation, </t>
    </r>
    <r>
      <rPr>
        <b/>
        <sz val="11"/>
        <color theme="1"/>
        <rFont val="Calibri"/>
        <family val="2"/>
        <scheme val="minor"/>
      </rPr>
      <t>FCO required for ODs</t>
    </r>
  </si>
  <si>
    <t>All ODs must have FCO (unless submitted with a CO). All docs must be in English</t>
  </si>
  <si>
    <t>The result will be kept as it is, not to be rounded up</t>
  </si>
  <si>
    <t>USA: invoice value x 4 x 0.2% = total value then divide by 4.0</t>
  </si>
  <si>
    <t>GBP: invoice value x 8 x 0.2% = total value then divide by 4.0</t>
  </si>
  <si>
    <t>EUR: invoice value x 6 x 0.2% = total value then divide by 4.0</t>
  </si>
  <si>
    <r>
      <t>Summary Invoices not accepted</t>
    </r>
    <r>
      <rPr>
        <b/>
        <sz val="10"/>
        <color theme="1"/>
        <rFont val="Calibri"/>
        <family val="2"/>
        <scheme val="minor"/>
      </rPr>
      <t xml:space="preserve"> (All £500 ODs require FCO)</t>
    </r>
  </si>
  <si>
    <t>Fee</t>
  </si>
  <si>
    <t>VALUE OF INVOICE IN QAR</t>
  </si>
  <si>
    <t>* Summary invoices are not accepted</t>
  </si>
  <si>
    <t>Original + Copy</t>
  </si>
  <si>
    <r>
      <t>QAR</t>
    </r>
    <r>
      <rPr>
        <sz val="12"/>
        <color theme="1"/>
        <rFont val="Calibri"/>
        <family val="2"/>
        <scheme val="minor"/>
      </rPr>
      <t xml:space="preserve"> Invoices</t>
    </r>
    <r>
      <rPr>
        <b/>
        <sz val="12"/>
        <color theme="1"/>
        <rFont val="Calibri"/>
        <family val="2"/>
        <scheme val="minor"/>
      </rPr>
      <t xml:space="preserve"> (over QAR 1,000,001)</t>
    </r>
  </si>
  <si>
    <t>Degree Certificate (must be notarised + FCO)</t>
  </si>
  <si>
    <t>10% markup as advised by Ian</t>
  </si>
  <si>
    <t>Please enter current Algerian rate in the box (ask ABCC)</t>
  </si>
  <si>
    <t>Rate vs GBP(if using E or $)</t>
  </si>
  <si>
    <r>
      <t>EURO</t>
    </r>
    <r>
      <rPr>
        <sz val="12"/>
        <color theme="1"/>
        <rFont val="Calibri"/>
        <family val="2"/>
        <scheme val="minor"/>
      </rPr>
      <t xml:space="preserve"> Invoices </t>
    </r>
    <r>
      <rPr>
        <b/>
        <sz val="12"/>
        <color theme="1"/>
        <rFont val="Calibri"/>
        <family val="2"/>
        <scheme val="minor"/>
      </rPr>
      <t>(over e238,095)</t>
    </r>
  </si>
  <si>
    <t>certificate of conformity in order for the legalisation process to be carried out.</t>
  </si>
  <si>
    <t>Please note that the cert of conformity do not require legalisation.</t>
  </si>
  <si>
    <t>The certificates of conformity can be obtained from one of the following testing companies</t>
  </si>
  <si>
    <t>Bureau Veritas Group Tel 020 7661 0700 email: klaudia.barys@uk.bureauveritas.com or</t>
  </si>
  <si>
    <t>Contracts, POA, Authorisation, Appointment</t>
  </si>
  <si>
    <t>Any other documents</t>
  </si>
  <si>
    <t>(Include: certificate of registration or incorporation, company record of achievements, company trade or financial reports,</t>
  </si>
  <si>
    <t>NO POSTAL ORDERS REQUIRED</t>
  </si>
  <si>
    <r>
      <t xml:space="preserve"> ALL </t>
    </r>
    <r>
      <rPr>
        <b/>
        <sz val="11"/>
        <color theme="1"/>
        <rFont val="Calibri"/>
        <family val="2"/>
        <scheme val="minor"/>
      </rPr>
      <t>ODs</t>
    </r>
    <r>
      <rPr>
        <sz val="11"/>
        <color theme="1"/>
        <rFont val="Calibri"/>
        <family val="2"/>
        <scheme val="minor"/>
      </rPr>
      <t xml:space="preserve"> need </t>
    </r>
    <r>
      <rPr>
        <b/>
        <sz val="11"/>
        <color theme="1"/>
        <rFont val="Calibri"/>
        <family val="2"/>
        <scheme val="minor"/>
      </rPr>
      <t>FCO unless with cofo &amp; Inv</t>
    </r>
  </si>
  <si>
    <r>
      <t>USD</t>
    </r>
    <r>
      <rPr>
        <sz val="12"/>
        <color theme="1"/>
        <rFont val="Calibri"/>
        <family val="2"/>
        <scheme val="minor"/>
      </rPr>
      <t xml:space="preserve"> Invoices</t>
    </r>
    <r>
      <rPr>
        <b/>
        <sz val="12"/>
        <color theme="1"/>
        <rFont val="Calibri"/>
        <family val="2"/>
        <scheme val="minor"/>
      </rPr>
      <t xml:space="preserve"> (over $274,613)</t>
    </r>
  </si>
  <si>
    <r>
      <t xml:space="preserve">GBP </t>
    </r>
    <r>
      <rPr>
        <sz val="12"/>
        <color theme="1"/>
        <rFont val="Calibri"/>
        <family val="2"/>
        <scheme val="minor"/>
      </rPr>
      <t>Invoices</t>
    </r>
    <r>
      <rPr>
        <b/>
        <sz val="12"/>
        <color theme="1"/>
        <rFont val="Calibri"/>
        <family val="2"/>
        <scheme val="minor"/>
      </rPr>
      <t xml:space="preserve"> (over £212,767)</t>
    </r>
  </si>
  <si>
    <r>
      <t>5 - 15 working days depending on the Embassy and any other services required (i.e. translation (see below), Foreign and Commonwealth Office (</t>
    </r>
    <r>
      <rPr>
        <b/>
        <sz val="12"/>
        <color theme="1"/>
        <rFont val="Calibri"/>
        <family val="2"/>
        <scheme val="minor"/>
      </rPr>
      <t>£60.00</t>
    </r>
    <r>
      <rPr>
        <sz val="12"/>
        <color theme="1"/>
        <rFont val="Calibri"/>
        <family val="2"/>
        <scheme val="minor"/>
      </rPr>
      <t xml:space="preserve">) etc). </t>
    </r>
  </si>
  <si>
    <r>
      <t>This is only available for countries in the table above that have STR1 ticked. Customer pays STR1 fee (see above) and express fee (</t>
    </r>
    <r>
      <rPr>
        <b/>
        <sz val="12"/>
        <color theme="1"/>
        <rFont val="Calibri"/>
        <family val="2"/>
        <scheme val="minor"/>
      </rPr>
      <t>£40.80 per BATCH (co+inv); if OD per document</t>
    </r>
    <r>
      <rPr>
        <sz val="12"/>
        <color theme="1"/>
        <rFont val="Calibri"/>
        <family val="2"/>
        <scheme val="minor"/>
      </rPr>
      <t xml:space="preserve">) to LCCI. </t>
    </r>
  </si>
  <si>
    <t>£50.22 + £50.22 =</t>
  </si>
  <si>
    <r>
      <t xml:space="preserve">Certification fee (as calculated above) + (Embassy fee for Certificate) + (Embassy Fee for Invoice (refer to Bahrain tab)) = £100.44 + £100 + £80 = </t>
    </r>
    <r>
      <rPr>
        <b/>
        <sz val="12"/>
        <color theme="1"/>
        <rFont val="Calibri"/>
        <family val="2"/>
        <scheme val="minor"/>
      </rPr>
      <t>£280.44</t>
    </r>
  </si>
  <si>
    <t>As STR1 is ticked for Bahrain customer can apply for express service: £100.44 + £40.80 are payable to LCCI. £100 + £80 is payable to Embassy directly</t>
  </si>
  <si>
    <r>
      <t xml:space="preserve">Minimum requirement = SET. Certification only is not allowed. Legalisation is mandatory as only STR 2 ticked. STR 1 Fee = £50.22 + £50.22, STR 2 Fee = £45 + £30 = </t>
    </r>
    <r>
      <rPr>
        <b/>
        <u/>
        <sz val="12"/>
        <color theme="1"/>
        <rFont val="Calibri"/>
        <family val="2"/>
        <scheme val="minor"/>
      </rPr>
      <t>£175.44</t>
    </r>
    <r>
      <rPr>
        <sz val="12"/>
        <color theme="1"/>
        <rFont val="Calibri"/>
        <family val="2"/>
        <scheme val="minor"/>
      </rPr>
      <t xml:space="preserve"> (Express service not allowed)</t>
    </r>
  </si>
  <si>
    <t xml:space="preserve">TUV Tel: 020 8680 7711 email adriana.gomes@uk.tuv.com this is for </t>
  </si>
  <si>
    <t>Goods going to the private sector only NOT REQUIRED FOR PUBLIC SECTOR</t>
  </si>
  <si>
    <r>
      <rPr>
        <b/>
        <sz val="12"/>
        <color theme="1"/>
        <rFont val="Calibri"/>
        <family val="2"/>
        <scheme val="minor"/>
      </rPr>
      <t>Please see country sheet for all upto date informatio</t>
    </r>
    <r>
      <rPr>
        <b/>
        <sz val="11"/>
        <color theme="1"/>
        <rFont val="Calibri"/>
        <family val="2"/>
        <scheme val="minor"/>
      </rPr>
      <t>n</t>
    </r>
    <r>
      <rPr>
        <sz val="11"/>
        <color theme="1"/>
        <rFont val="Calibri"/>
        <family val="2"/>
        <scheme val="minor"/>
      </rPr>
      <t xml:space="preserve"> </t>
    </r>
    <r>
      <rPr>
        <b/>
        <sz val="11"/>
        <color theme="1"/>
        <rFont val="Calibri"/>
        <family val="2"/>
        <scheme val="minor"/>
      </rPr>
      <t>FCO</t>
    </r>
    <r>
      <rPr>
        <sz val="11"/>
        <color theme="1"/>
        <rFont val="Calibri"/>
        <family val="2"/>
        <scheme val="minor"/>
      </rPr>
      <t xml:space="preserve"> required for all documents + EMBASSY copy of all docs. Hand written DOCS or amendments will be </t>
    </r>
    <r>
      <rPr>
        <b/>
        <sz val="11"/>
        <color theme="1"/>
        <rFont val="Calibri"/>
        <family val="2"/>
        <scheme val="minor"/>
      </rPr>
      <t xml:space="preserve">REJECTED </t>
    </r>
    <r>
      <rPr>
        <sz val="11"/>
        <color theme="1"/>
        <rFont val="Calibri"/>
        <family val="2"/>
        <scheme val="minor"/>
      </rPr>
      <t xml:space="preserve">(circ  767). </t>
    </r>
    <r>
      <rPr>
        <b/>
        <sz val="11"/>
        <color theme="1"/>
        <rFont val="Calibri"/>
        <family val="2"/>
        <scheme val="minor"/>
      </rPr>
      <t>INV legalised per CO</t>
    </r>
    <r>
      <rPr>
        <sz val="11"/>
        <color theme="1"/>
        <rFont val="Calibri"/>
        <family val="2"/>
        <scheme val="minor"/>
      </rPr>
      <t xml:space="preserve"> (see country page) . </t>
    </r>
    <r>
      <rPr>
        <b/>
        <sz val="11"/>
        <color theme="1"/>
        <rFont val="Calibri"/>
        <family val="2"/>
        <scheme val="minor"/>
      </rPr>
      <t>NO UK/EU</t>
    </r>
    <r>
      <rPr>
        <sz val="11"/>
        <color theme="1"/>
        <rFont val="Calibri"/>
        <family val="2"/>
        <scheme val="minor"/>
      </rPr>
      <t xml:space="preserve"> POULTRY PRODUCTS ALLOWED (Circ 776) All goods that have been produced outside of the UK (foreign Origin) must now have a formal letter issued by the consignor confirming that the goods have been produced for their benefit.  The letter must accompany all documents being submitted to the Embassy (Cir 820)  Cert of Conformity now required for CofO &amp; Invoice for legalization  please see country sheet(cir 831)</t>
    </r>
  </si>
  <si>
    <t>all certificates of orign &amp; commercial invoices submitted for legalisation must be accompanied by a</t>
  </si>
  <si>
    <t>We have been informed by the Embassy of Iraq that as from Wed 20/6/2018 an Iport License , is again required to be presented</t>
  </si>
  <si>
    <t>Handling fee (£20.40 per BATCH (£17 + VAT)) is payable in addition to translation fees.</t>
  </si>
  <si>
    <t>EMBASSY copy on all docs. Please call LCCI for a quote before sending documents</t>
  </si>
  <si>
    <t>Please call LCCI for rates before sending documents as rates are linked to 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</si>
</sst>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4" formatCode="_-&quot;£&quot;* #,##0.00_-;\-&quot;£&quot;* #,##0.00_-;_-&quot;£&quot;* &quot;-&quot;??_-;_-@_-"/>
    <numFmt numFmtId="164" formatCode="&quot;£&quot;#,##0.0;[Red]\-&quot;£&quot;#,##0.0"/>
    <numFmt numFmtId="165" formatCode="&quot;£&quot;#,##0.00"/>
    <numFmt numFmtId="166" formatCode="[$USD]\ #,##0.00"/>
    <numFmt numFmtId="167" formatCode="[$€-2]\ #,##0.00"/>
    <numFmt numFmtId="168" formatCode="#,##0_ ;\-#,##0\ "/>
    <numFmt numFmtId="169" formatCode="[$$-409]#,##0.00"/>
    <numFmt numFmtId="170" formatCode="[$€-2]\ #,##0.00;[Red]\-[$€-2]\ #,##0.00"/>
    <numFmt numFmtId="171" formatCode="[$£-809]#,##0.00;[Red]\-[$£-809]#,##0.00"/>
    <numFmt numFmtId="172" formatCode="[$QAR]\ #,##0.00"/>
  </numFmts>
  <fonts count="31"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b/>
      <sz val="18"/>
      <color theme="1"/>
      <name val="Calibri"/>
      <family val="2"/>
    </font>
    <font>
      <b/>
      <sz val="12"/>
      <color theme="1"/>
      <name val="Times New Roman"/>
      <family val="1"/>
    </font>
    <font>
      <sz val="10"/>
      <name val="Arial"/>
      <family val="2"/>
    </font>
    <font>
      <i/>
      <sz val="12"/>
      <color theme="1"/>
      <name val="Times New Roman"/>
      <family val="1"/>
    </font>
    <font>
      <sz val="12"/>
      <color theme="1"/>
      <name val="Times New Roman"/>
      <family val="1"/>
    </font>
    <font>
      <sz val="12"/>
      <color rgb="FFFFFFFF"/>
      <name val="Times New Roman"/>
      <family val="1"/>
    </font>
    <font>
      <sz val="11"/>
      <color indexed="8"/>
      <name val="Arial"/>
      <family val="2"/>
    </font>
    <font>
      <sz val="11"/>
      <name val="Arial"/>
      <family val="2"/>
    </font>
    <font>
      <b/>
      <sz val="11"/>
      <color rgb="FFFF0000"/>
      <name val="Calibri"/>
      <family val="2"/>
      <scheme val="minor"/>
    </font>
    <font>
      <b/>
      <sz val="10"/>
      <color theme="1"/>
      <name val="Calibri"/>
      <family val="2"/>
      <scheme val="minor"/>
    </font>
    <font>
      <b/>
      <u/>
      <sz val="11"/>
      <color theme="1"/>
      <name val="Calibri"/>
      <family val="2"/>
      <scheme val="minor"/>
    </font>
    <font>
      <b/>
      <sz val="6"/>
      <color theme="1"/>
      <name val="Calibri"/>
      <family val="2"/>
      <scheme val="minor"/>
    </font>
    <font>
      <b/>
      <u/>
      <sz val="12"/>
      <color theme="1"/>
      <name val="Calibri"/>
      <family val="2"/>
      <scheme val="minor"/>
    </font>
    <font>
      <b/>
      <sz val="13"/>
      <color rgb="FFFF0000"/>
      <name val="Calibri"/>
      <family val="2"/>
      <scheme val="minor"/>
    </font>
    <font>
      <b/>
      <sz val="8"/>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b/>
      <strike/>
      <sz val="11"/>
      <color theme="1"/>
      <name val="Calibri"/>
      <family val="2"/>
      <scheme val="minor"/>
    </font>
    <font>
      <strike/>
      <sz val="11"/>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11"/>
      <name val="Calibri"/>
      <family val="2"/>
      <scheme val="minor"/>
    </font>
  </fonts>
  <fills count="12">
    <fill>
      <patternFill patternType="none"/>
    </fill>
    <fill>
      <patternFill patternType="gray125"/>
    </fill>
    <fill>
      <gradientFill degree="45">
        <stop position="0">
          <color theme="0"/>
        </stop>
        <stop position="1">
          <color theme="0" tint="-0.25098422193060094"/>
        </stop>
      </gradientFill>
    </fill>
    <fill>
      <patternFill patternType="solid">
        <fgColor theme="7"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8" fillId="0" borderId="0"/>
    <xf numFmtId="44" fontId="8" fillId="0" borderId="0" applyFont="0" applyFill="0" applyBorder="0" applyAlignment="0" applyProtection="0"/>
    <xf numFmtId="0" fontId="24" fillId="0" borderId="0" applyNumberFormat="0" applyFill="0" applyBorder="0" applyAlignment="0" applyProtection="0"/>
  </cellStyleXfs>
  <cellXfs count="284">
    <xf numFmtId="0" fontId="0" fillId="0" borderId="0" xfId="0"/>
    <xf numFmtId="0" fontId="0" fillId="0" borderId="0" xfId="0" applyAlignment="1">
      <alignment horizontal="left"/>
    </xf>
    <xf numFmtId="0" fontId="0" fillId="0" borderId="0" xfId="0" applyAlignment="1"/>
    <xf numFmtId="0" fontId="1" fillId="0" borderId="0" xfId="0" applyFont="1"/>
    <xf numFmtId="0" fontId="1" fillId="0" borderId="4" xfId="0" applyFont="1" applyBorder="1" applyAlignment="1">
      <alignment horizontal="center"/>
    </xf>
    <xf numFmtId="0" fontId="1" fillId="0" borderId="0" xfId="0" applyFont="1" applyBorder="1" applyAlignment="1">
      <alignment horizontal="center"/>
    </xf>
    <xf numFmtId="0" fontId="0" fillId="0" borderId="21" xfId="0" applyBorder="1" applyAlignment="1">
      <alignment horizontal="center"/>
    </xf>
    <xf numFmtId="0" fontId="3" fillId="2" borderId="13" xfId="0" applyFont="1" applyFill="1" applyBorder="1" applyAlignment="1">
      <alignment horizontal="center"/>
    </xf>
    <xf numFmtId="6" fontId="5" fillId="0" borderId="19" xfId="0" applyNumberFormat="1" applyFont="1" applyBorder="1" applyAlignment="1">
      <alignment horizontal="center" vertical="center"/>
    </xf>
    <xf numFmtId="6" fontId="5" fillId="0" borderId="29"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6" fontId="5" fillId="0" borderId="13" xfId="0" applyNumberFormat="1" applyFont="1" applyBorder="1" applyAlignment="1">
      <alignment horizontal="center" vertical="center"/>
    </xf>
    <xf numFmtId="6" fontId="5" fillId="0" borderId="26" xfId="0" applyNumberFormat="1" applyFont="1" applyBorder="1" applyAlignment="1">
      <alignment horizontal="center" vertical="center"/>
    </xf>
    <xf numFmtId="0" fontId="5" fillId="0" borderId="14" xfId="0" applyFont="1" applyBorder="1" applyAlignment="1">
      <alignment horizontal="center" vertical="center" wrapText="1"/>
    </xf>
    <xf numFmtId="6" fontId="5" fillId="0" borderId="17" xfId="0" applyNumberFormat="1" applyFont="1" applyBorder="1" applyAlignment="1">
      <alignment horizontal="center" vertical="center"/>
    </xf>
    <xf numFmtId="6" fontId="5" fillId="0" borderId="14" xfId="0" applyNumberFormat="1" applyFont="1" applyBorder="1" applyAlignment="1">
      <alignment horizontal="center" vertical="center"/>
    </xf>
    <xf numFmtId="0" fontId="5" fillId="0" borderId="29" xfId="0" applyFont="1" applyBorder="1" applyAlignment="1">
      <alignment horizontal="center" vertical="center"/>
    </xf>
    <xf numFmtId="6" fontId="5" fillId="0" borderId="25" xfId="0" applyNumberFormat="1" applyFont="1" applyBorder="1" applyAlignment="1">
      <alignment horizontal="center" vertical="center"/>
    </xf>
    <xf numFmtId="0" fontId="1" fillId="0" borderId="0" xfId="0" applyFont="1" applyFill="1" applyBorder="1" applyAlignment="1">
      <alignment horizontal="center" vertical="center"/>
    </xf>
    <xf numFmtId="0" fontId="0" fillId="0" borderId="8" xfId="0" applyBorder="1" applyAlignment="1">
      <alignment horizontal="center"/>
    </xf>
    <xf numFmtId="0" fontId="5" fillId="0" borderId="0" xfId="0" applyFont="1" applyFill="1" applyBorder="1" applyAlignment="1">
      <alignment horizontal="center" vertical="center"/>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0" xfId="0" applyFont="1"/>
    <xf numFmtId="0" fontId="3" fillId="0" borderId="0" xfId="0" applyFont="1" applyFill="1" applyBorder="1" applyAlignment="1">
      <alignment vertical="center"/>
    </xf>
    <xf numFmtId="0" fontId="5" fillId="0" borderId="0" xfId="0" applyFont="1"/>
    <xf numFmtId="0" fontId="1" fillId="0" borderId="23" xfId="0"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xf>
    <xf numFmtId="0" fontId="5" fillId="0" borderId="26" xfId="0" applyFont="1" applyBorder="1" applyAlignment="1">
      <alignment horizontal="center" vertical="center"/>
    </xf>
    <xf numFmtId="0" fontId="3" fillId="0" borderId="0" xfId="0" applyFont="1"/>
    <xf numFmtId="0" fontId="5" fillId="0" borderId="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6" fontId="0" fillId="0" borderId="0" xfId="0" applyNumberFormat="1" applyAlignment="1">
      <alignment horizontal="left"/>
    </xf>
    <xf numFmtId="0" fontId="2" fillId="0" borderId="0" xfId="0" applyFont="1"/>
    <xf numFmtId="0" fontId="7" fillId="0" borderId="33" xfId="0" applyFont="1" applyBorder="1" applyAlignment="1">
      <alignment vertical="center" wrapText="1"/>
    </xf>
    <xf numFmtId="6" fontId="5" fillId="0" borderId="11" xfId="0" applyNumberFormat="1" applyFont="1" applyBorder="1" applyAlignment="1">
      <alignment horizontal="center" vertical="center"/>
    </xf>
    <xf numFmtId="6" fontId="5" fillId="0" borderId="24" xfId="0" applyNumberFormat="1" applyFont="1" applyBorder="1" applyAlignment="1">
      <alignment horizontal="center" vertical="center"/>
    </xf>
    <xf numFmtId="0" fontId="5" fillId="0" borderId="25" xfId="0" applyFont="1" applyBorder="1" applyAlignment="1">
      <alignment horizontal="center" vertical="center"/>
    </xf>
    <xf numFmtId="0" fontId="0" fillId="0" borderId="0" xfId="0" applyAlignment="1">
      <alignment wrapText="1"/>
    </xf>
    <xf numFmtId="6" fontId="0" fillId="0" borderId="0" xfId="0" quotePrefix="1" applyNumberFormat="1" applyAlignment="1">
      <alignment horizontal="left"/>
    </xf>
    <xf numFmtId="0" fontId="10" fillId="0" borderId="0" xfId="0" applyFont="1"/>
    <xf numFmtId="0" fontId="7" fillId="0" borderId="0" xfId="0" applyFont="1"/>
    <xf numFmtId="0" fontId="10" fillId="0" borderId="0" xfId="0" applyFont="1" applyAlignment="1">
      <alignment horizontal="left" vertical="center" indent="5"/>
    </xf>
    <xf numFmtId="8" fontId="10" fillId="0" borderId="0" xfId="0" applyNumberFormat="1" applyFont="1" applyAlignment="1">
      <alignment horizontal="left" vertical="center" indent="5"/>
    </xf>
    <xf numFmtId="0" fontId="11" fillId="0" borderId="0" xfId="0" applyFont="1" applyAlignment="1">
      <alignment horizontal="left" vertical="center" indent="5"/>
    </xf>
    <xf numFmtId="0" fontId="10" fillId="0" borderId="0" xfId="0" applyFont="1" applyAlignment="1">
      <alignment vertical="center"/>
    </xf>
    <xf numFmtId="0" fontId="1" fillId="0" borderId="0" xfId="0" applyFont="1" applyFill="1"/>
    <xf numFmtId="0" fontId="1" fillId="3" borderId="0" xfId="0" applyFont="1" applyFill="1"/>
    <xf numFmtId="0" fontId="7" fillId="3" borderId="32" xfId="0" applyFont="1" applyFill="1" applyBorder="1" applyAlignment="1">
      <alignment vertical="center" wrapText="1"/>
    </xf>
    <xf numFmtId="0" fontId="0" fillId="3" borderId="0" xfId="0" applyFill="1"/>
    <xf numFmtId="164" fontId="0" fillId="0" borderId="0" xfId="0" applyNumberFormat="1" applyAlignment="1">
      <alignment horizontal="left"/>
    </xf>
    <xf numFmtId="0" fontId="10" fillId="0" borderId="0" xfId="0" applyFont="1" applyAlignment="1">
      <alignment horizontal="left" vertical="center" indent="15"/>
    </xf>
    <xf numFmtId="0" fontId="9" fillId="0" borderId="0" xfId="0" applyFont="1" applyAlignment="1">
      <alignment horizontal="left" vertical="center" indent="15"/>
    </xf>
    <xf numFmtId="0" fontId="7" fillId="0" borderId="0" xfId="0" applyFont="1" applyAlignment="1">
      <alignment vertical="center"/>
    </xf>
    <xf numFmtId="0" fontId="0" fillId="0" borderId="0" xfId="0" applyBorder="1"/>
    <xf numFmtId="6" fontId="0" fillId="0" borderId="35" xfId="0" applyNumberFormat="1" applyBorder="1" applyAlignment="1">
      <alignment horizontal="left"/>
    </xf>
    <xf numFmtId="0" fontId="0" fillId="0" borderId="11" xfId="0" applyBorder="1"/>
    <xf numFmtId="0" fontId="0" fillId="0" borderId="13" xfId="0" applyBorder="1"/>
    <xf numFmtId="0" fontId="0" fillId="0" borderId="15" xfId="0" applyBorder="1"/>
    <xf numFmtId="0" fontId="0" fillId="0" borderId="36" xfId="0" applyBorder="1"/>
    <xf numFmtId="0" fontId="0" fillId="3" borderId="11" xfId="0" applyFill="1" applyBorder="1"/>
    <xf numFmtId="6" fontId="0" fillId="4" borderId="12" xfId="0" applyNumberFormat="1" applyFill="1" applyBorder="1" applyAlignment="1">
      <alignment horizontal="left"/>
    </xf>
    <xf numFmtId="0" fontId="0" fillId="3" borderId="37" xfId="0" applyFill="1" applyBorder="1"/>
    <xf numFmtId="6" fontId="0" fillId="4" borderId="38" xfId="0" applyNumberFormat="1" applyFill="1" applyBorder="1" applyAlignment="1">
      <alignment horizontal="left"/>
    </xf>
    <xf numFmtId="6" fontId="1" fillId="0" borderId="21" xfId="0" applyNumberFormat="1" applyFont="1" applyBorder="1" applyAlignment="1">
      <alignment horizontal="center"/>
    </xf>
    <xf numFmtId="6" fontId="1" fillId="0" borderId="22" xfId="0" applyNumberFormat="1" applyFont="1" applyBorder="1" applyAlignment="1">
      <alignment horizontal="center"/>
    </xf>
    <xf numFmtId="6" fontId="1" fillId="0" borderId="35" xfId="0" applyNumberFormat="1" applyFont="1" applyBorder="1" applyAlignment="1">
      <alignment horizontal="left"/>
    </xf>
    <xf numFmtId="6" fontId="0" fillId="0" borderId="39" xfId="0" applyNumberFormat="1" applyBorder="1" applyAlignment="1">
      <alignment horizontal="left"/>
    </xf>
    <xf numFmtId="6" fontId="1" fillId="0" borderId="39" xfId="0" applyNumberFormat="1" applyFont="1" applyBorder="1" applyAlignment="1">
      <alignment horizontal="left"/>
    </xf>
    <xf numFmtId="6" fontId="1" fillId="0" borderId="12" xfId="0" applyNumberFormat="1" applyFont="1" applyBorder="1" applyAlignment="1">
      <alignment horizontal="left"/>
    </xf>
    <xf numFmtId="6" fontId="1" fillId="0" borderId="14" xfId="0" applyNumberFormat="1" applyFont="1" applyBorder="1" applyAlignment="1">
      <alignment horizontal="left"/>
    </xf>
    <xf numFmtId="6" fontId="0" fillId="0" borderId="40" xfId="0" applyNumberFormat="1" applyBorder="1" applyAlignment="1">
      <alignment horizontal="left"/>
    </xf>
    <xf numFmtId="6" fontId="1" fillId="0" borderId="40" xfId="0" applyNumberFormat="1" applyFont="1" applyBorder="1" applyAlignment="1">
      <alignment horizontal="left"/>
    </xf>
    <xf numFmtId="6" fontId="1" fillId="0" borderId="16" xfId="0" applyNumberFormat="1" applyFont="1" applyBorder="1" applyAlignment="1">
      <alignment horizontal="left"/>
    </xf>
    <xf numFmtId="0" fontId="9" fillId="0" borderId="11" xfId="0" applyFont="1" applyBorder="1" applyAlignment="1">
      <alignment vertical="center" wrapText="1"/>
    </xf>
    <xf numFmtId="8" fontId="7" fillId="0" borderId="12" xfId="0" applyNumberFormat="1" applyFont="1" applyBorder="1" applyAlignment="1">
      <alignment vertical="center" wrapText="1"/>
    </xf>
    <xf numFmtId="0" fontId="9" fillId="0" borderId="13" xfId="0" applyFont="1" applyBorder="1" applyAlignment="1">
      <alignment vertical="center" wrapText="1"/>
    </xf>
    <xf numFmtId="8" fontId="7" fillId="0" borderId="14" xfId="0" applyNumberFormat="1" applyFont="1" applyBorder="1" applyAlignment="1">
      <alignment vertical="center" wrapText="1"/>
    </xf>
    <xf numFmtId="0" fontId="9" fillId="0" borderId="15" xfId="0" applyFont="1" applyBorder="1" applyAlignment="1">
      <alignment vertical="center" wrapText="1"/>
    </xf>
    <xf numFmtId="8" fontId="7" fillId="0" borderId="16" xfId="0" applyNumberFormat="1"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41" xfId="0" applyFont="1" applyBorder="1" applyAlignment="1">
      <alignment vertical="center" wrapText="1"/>
    </xf>
    <xf numFmtId="8" fontId="7" fillId="0" borderId="42" xfId="0" applyNumberFormat="1" applyFont="1" applyBorder="1" applyAlignment="1">
      <alignment vertical="center" wrapText="1"/>
    </xf>
    <xf numFmtId="0" fontId="7" fillId="3" borderId="43" xfId="0" applyFont="1" applyFill="1" applyBorder="1" applyAlignment="1">
      <alignment vertical="center" wrapText="1"/>
    </xf>
    <xf numFmtId="0" fontId="7" fillId="0" borderId="34" xfId="0" applyFont="1" applyBorder="1" applyAlignment="1">
      <alignment vertical="center" wrapText="1"/>
    </xf>
    <xf numFmtId="167" fontId="13" fillId="7" borderId="17" xfId="0" applyNumberFormat="1" applyFont="1" applyFill="1" applyBorder="1" applyAlignment="1" applyProtection="1">
      <alignment horizontal="center"/>
      <protection locked="0"/>
    </xf>
    <xf numFmtId="0" fontId="1" fillId="0" borderId="0" xfId="0" applyFont="1" applyAlignment="1">
      <alignment horizontal="right"/>
    </xf>
    <xf numFmtId="0" fontId="0" fillId="0" borderId="0" xfId="0" applyFill="1" applyBorder="1" applyAlignment="1"/>
    <xf numFmtId="0" fontId="1" fillId="0" borderId="0" xfId="0" applyFont="1" applyAlignment="1">
      <alignment horizontal="left"/>
    </xf>
    <xf numFmtId="168" fontId="1" fillId="0" borderId="0" xfId="0" applyNumberFormat="1" applyFont="1" applyAlignment="1">
      <alignment horizontal="left"/>
    </xf>
    <xf numFmtId="6" fontId="1" fillId="0" borderId="0" xfId="0" applyNumberFormat="1" applyFont="1" applyAlignment="1">
      <alignment horizontal="left"/>
    </xf>
    <xf numFmtId="6" fontId="0" fillId="0" borderId="0" xfId="0" applyNumberFormat="1"/>
    <xf numFmtId="0" fontId="15" fillId="0" borderId="0" xfId="0" applyFont="1" applyAlignment="1">
      <alignment horizontal="center"/>
    </xf>
    <xf numFmtId="0" fontId="1" fillId="0" borderId="0" xfId="0" applyFont="1" applyFill="1" applyBorder="1" applyAlignment="1">
      <alignment vertical="center" wrapText="1"/>
    </xf>
    <xf numFmtId="0" fontId="3" fillId="0" borderId="0" xfId="0" applyFont="1" applyFill="1" applyBorder="1" applyAlignment="1"/>
    <xf numFmtId="1" fontId="0" fillId="0" borderId="0" xfId="0" applyNumberFormat="1"/>
    <xf numFmtId="167" fontId="0" fillId="0" borderId="13" xfId="0" applyNumberFormat="1" applyBorder="1" applyAlignment="1">
      <alignment horizontal="left"/>
    </xf>
    <xf numFmtId="167" fontId="0" fillId="0" borderId="15" xfId="0" applyNumberFormat="1" applyBorder="1" applyAlignment="1">
      <alignment horizontal="left"/>
    </xf>
    <xf numFmtId="169" fontId="0" fillId="0" borderId="13" xfId="0" applyNumberFormat="1" applyBorder="1" applyAlignment="1">
      <alignment horizontal="left"/>
    </xf>
    <xf numFmtId="169" fontId="0" fillId="0" borderId="15" xfId="0" applyNumberFormat="1" applyBorder="1" applyAlignment="1">
      <alignment horizontal="left"/>
    </xf>
    <xf numFmtId="165" fontId="0" fillId="0" borderId="11" xfId="0" applyNumberFormat="1" applyBorder="1" applyAlignment="1">
      <alignment horizontal="left"/>
    </xf>
    <xf numFmtId="165" fontId="0" fillId="0" borderId="13" xfId="0" applyNumberFormat="1" applyBorder="1" applyAlignment="1">
      <alignment horizontal="left"/>
    </xf>
    <xf numFmtId="165" fontId="0" fillId="0" borderId="15" xfId="0" applyNumberFormat="1" applyBorder="1" applyAlignment="1">
      <alignment horizontal="left"/>
    </xf>
    <xf numFmtId="0" fontId="3" fillId="0" borderId="13" xfId="0" applyFont="1" applyFill="1" applyBorder="1" applyAlignment="1">
      <alignment horizontal="center" vertical="center"/>
    </xf>
    <xf numFmtId="0" fontId="3" fillId="0" borderId="13" xfId="0" applyFont="1" applyFill="1" applyBorder="1" applyAlignment="1">
      <alignment horizontal="center"/>
    </xf>
    <xf numFmtId="8" fontId="5" fillId="0" borderId="0" xfId="0" applyNumberFormat="1" applyFont="1" applyAlignment="1">
      <alignment horizontal="left"/>
    </xf>
    <xf numFmtId="0" fontId="5" fillId="0" borderId="0" xfId="0" applyFont="1" applyFill="1" applyBorder="1" applyAlignment="1">
      <alignment horizontal="left" vertical="center"/>
    </xf>
    <xf numFmtId="165" fontId="12" fillId="5" borderId="17" xfId="0" applyNumberFormat="1" applyFont="1" applyFill="1" applyBorder="1" applyAlignment="1" applyProtection="1">
      <alignment horizontal="center"/>
      <protection locked="0"/>
    </xf>
    <xf numFmtId="166" fontId="13" fillId="6" borderId="17" xfId="0" applyNumberFormat="1" applyFont="1" applyFill="1" applyBorder="1" applyAlignment="1" applyProtection="1">
      <alignment horizontal="center"/>
      <protection locked="0"/>
    </xf>
    <xf numFmtId="0" fontId="1" fillId="0" borderId="0" xfId="0" applyFont="1" applyBorder="1" applyAlignment="1">
      <alignment horizontal="center"/>
    </xf>
    <xf numFmtId="3" fontId="0" fillId="4" borderId="34" xfId="0" applyNumberFormat="1" applyFill="1" applyBorder="1" applyAlignment="1" applyProtection="1">
      <alignment horizontal="center"/>
      <protection locked="0"/>
    </xf>
    <xf numFmtId="0" fontId="0" fillId="4" borderId="34"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5" fillId="0" borderId="0" xfId="0" quotePrefix="1" applyFont="1"/>
    <xf numFmtId="0" fontId="0" fillId="0" borderId="0" xfId="0" quotePrefix="1"/>
    <xf numFmtId="8" fontId="0" fillId="0" borderId="0" xfId="0" applyNumberFormat="1"/>
    <xf numFmtId="8" fontId="16" fillId="0" borderId="0" xfId="0" applyNumberFormat="1" applyFont="1"/>
    <xf numFmtId="0" fontId="0" fillId="0" borderId="0" xfId="0" quotePrefix="1" applyAlignment="1">
      <alignment horizontal="center"/>
    </xf>
    <xf numFmtId="0" fontId="5" fillId="0" borderId="0" xfId="0" applyFont="1" applyFill="1"/>
    <xf numFmtId="0" fontId="3" fillId="10" borderId="0" xfId="0" applyFont="1" applyFill="1" applyBorder="1" applyAlignment="1">
      <alignment vertical="center"/>
    </xf>
    <xf numFmtId="0" fontId="5" fillId="10" borderId="0" xfId="0" applyFont="1" applyFill="1"/>
    <xf numFmtId="0" fontId="0" fillId="10" borderId="0" xfId="0" applyFill="1"/>
    <xf numFmtId="0" fontId="3" fillId="4" borderId="0" xfId="0" applyFont="1" applyFill="1" applyBorder="1" applyAlignment="1">
      <alignment vertical="center"/>
    </xf>
    <xf numFmtId="0" fontId="5" fillId="4" borderId="0" xfId="0" applyFont="1" applyFill="1"/>
    <xf numFmtId="0" fontId="5" fillId="10" borderId="0" xfId="0" applyFont="1" applyFill="1" applyBorder="1" applyAlignment="1">
      <alignment vertical="center"/>
    </xf>
    <xf numFmtId="0" fontId="5" fillId="4" borderId="0" xfId="0" applyFont="1" applyFill="1" applyBorder="1" applyAlignment="1">
      <alignment vertical="center"/>
    </xf>
    <xf numFmtId="0" fontId="17" fillId="2"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17" fillId="2" borderId="16" xfId="0" applyFont="1" applyFill="1" applyBorder="1" applyAlignment="1">
      <alignment horizontal="center" vertical="center" wrapText="1"/>
    </xf>
    <xf numFmtId="0" fontId="5" fillId="0" borderId="31" xfId="0" applyFont="1" applyBorder="1" applyAlignment="1">
      <alignment horizontal="center" vertical="center"/>
    </xf>
    <xf numFmtId="0" fontId="0" fillId="0" borderId="0" xfId="0" applyBorder="1" applyAlignment="1">
      <alignment horizontal="center"/>
    </xf>
    <xf numFmtId="0" fontId="5" fillId="0" borderId="18" xfId="0"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6" fontId="5" fillId="0" borderId="13" xfId="0" applyNumberFormat="1" applyFont="1" applyBorder="1" applyAlignment="1">
      <alignment horizontal="center" vertical="center" wrapText="1"/>
    </xf>
    <xf numFmtId="0" fontId="0" fillId="0" borderId="16" xfId="0" applyBorder="1"/>
    <xf numFmtId="6" fontId="5" fillId="0" borderId="47" xfId="0" applyNumberFormat="1"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xf>
    <xf numFmtId="0" fontId="3" fillId="2" borderId="15" xfId="0" applyFont="1" applyFill="1" applyBorder="1" applyAlignment="1">
      <alignment horizontal="center"/>
    </xf>
    <xf numFmtId="0" fontId="0" fillId="0" borderId="20" xfId="0" applyBorder="1"/>
    <xf numFmtId="0" fontId="0" fillId="0" borderId="44" xfId="0" applyBorder="1"/>
    <xf numFmtId="0" fontId="5" fillId="0" borderId="30" xfId="0" applyFont="1" applyBorder="1" applyAlignment="1">
      <alignment horizontal="center" vertical="center"/>
    </xf>
    <xf numFmtId="0" fontId="0" fillId="0" borderId="29" xfId="0" applyFont="1" applyBorder="1" applyAlignment="1">
      <alignment horizontal="center" vertical="center" wrapText="1"/>
    </xf>
    <xf numFmtId="0" fontId="14" fillId="0" borderId="0" xfId="0" applyFont="1"/>
    <xf numFmtId="0" fontId="5" fillId="0" borderId="25" xfId="0" applyFont="1" applyBorder="1" applyAlignment="1">
      <alignment horizontal="center" vertical="center" wrapText="1"/>
    </xf>
    <xf numFmtId="164" fontId="1" fillId="0" borderId="48" xfId="0" applyNumberFormat="1" applyFont="1" applyBorder="1" applyAlignment="1">
      <alignment horizontal="left"/>
    </xf>
    <xf numFmtId="164" fontId="1" fillId="0" borderId="40" xfId="0" applyNumberFormat="1" applyFont="1" applyBorder="1" applyAlignment="1">
      <alignment horizontal="left"/>
    </xf>
    <xf numFmtId="164" fontId="1" fillId="0" borderId="49" xfId="0" applyNumberFormat="1" applyFont="1" applyBorder="1" applyAlignment="1">
      <alignment horizontal="left"/>
    </xf>
    <xf numFmtId="164" fontId="1" fillId="0" borderId="16" xfId="0" applyNumberFormat="1" applyFont="1" applyBorder="1" applyAlignment="1">
      <alignment horizontal="left"/>
    </xf>
    <xf numFmtId="164" fontId="5" fillId="0" borderId="13"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5" fillId="0" borderId="0" xfId="0" applyFont="1" applyAlignment="1">
      <alignment vertical="center"/>
    </xf>
    <xf numFmtId="0" fontId="24" fillId="0" borderId="0" xfId="3"/>
    <xf numFmtId="0" fontId="25" fillId="0" borderId="0" xfId="0" applyFont="1"/>
    <xf numFmtId="0" fontId="26" fillId="0" borderId="0" xfId="0" applyFont="1"/>
    <xf numFmtId="170" fontId="0" fillId="0" borderId="14" xfId="0" applyNumberFormat="1" applyBorder="1" applyAlignment="1">
      <alignment horizontal="left"/>
    </xf>
    <xf numFmtId="170" fontId="0" fillId="0" borderId="16" xfId="0" applyNumberFormat="1" applyBorder="1" applyAlignment="1">
      <alignment horizontal="left"/>
    </xf>
    <xf numFmtId="169" fontId="0" fillId="0" borderId="14" xfId="0" applyNumberFormat="1" applyBorder="1" applyAlignment="1">
      <alignment horizontal="left"/>
    </xf>
    <xf numFmtId="169" fontId="0" fillId="0" borderId="16" xfId="0" applyNumberFormat="1" applyBorder="1" applyAlignment="1">
      <alignment horizontal="left"/>
    </xf>
    <xf numFmtId="165" fontId="0" fillId="0" borderId="12" xfId="0" applyNumberFormat="1" applyBorder="1" applyAlignment="1">
      <alignment horizontal="left"/>
    </xf>
    <xf numFmtId="165" fontId="0" fillId="0" borderId="14" xfId="0" applyNumberFormat="1" applyBorder="1" applyAlignment="1">
      <alignment horizontal="left"/>
    </xf>
    <xf numFmtId="165" fontId="0" fillId="0" borderId="16" xfId="0" applyNumberFormat="1" applyBorder="1" applyAlignment="1">
      <alignment horizontal="left"/>
    </xf>
    <xf numFmtId="2" fontId="3" fillId="0" borderId="21" xfId="0" applyNumberFormat="1" applyFont="1" applyBorder="1" applyAlignment="1">
      <alignment horizontal="center"/>
    </xf>
    <xf numFmtId="2" fontId="3" fillId="0" borderId="36" xfId="0" applyNumberFormat="1" applyFont="1" applyBorder="1" applyAlignment="1">
      <alignment horizontal="center"/>
    </xf>
    <xf numFmtId="2" fontId="3" fillId="0" borderId="22" xfId="0" applyNumberFormat="1" applyFont="1" applyBorder="1" applyAlignment="1">
      <alignment horizontal="center"/>
    </xf>
    <xf numFmtId="170" fontId="0" fillId="0" borderId="35" xfId="0" applyNumberFormat="1" applyBorder="1" applyAlignment="1">
      <alignment horizontal="left"/>
    </xf>
    <xf numFmtId="6" fontId="0" fillId="4" borderId="50" xfId="0" applyNumberFormat="1" applyFill="1" applyBorder="1" applyAlignment="1">
      <alignment horizontal="left"/>
    </xf>
    <xf numFmtId="169" fontId="0" fillId="0" borderId="29" xfId="0" applyNumberFormat="1" applyBorder="1" applyAlignment="1">
      <alignment horizontal="left"/>
    </xf>
    <xf numFmtId="165" fontId="0" fillId="0" borderId="29" xfId="0" applyNumberFormat="1" applyBorder="1" applyAlignment="1">
      <alignment horizontal="left"/>
    </xf>
    <xf numFmtId="172" fontId="0" fillId="0" borderId="13" xfId="0" applyNumberFormat="1" applyBorder="1" applyAlignment="1">
      <alignment horizontal="left"/>
    </xf>
    <xf numFmtId="172" fontId="0" fillId="0" borderId="35" xfId="0" applyNumberFormat="1" applyBorder="1" applyAlignment="1">
      <alignment horizontal="left"/>
    </xf>
    <xf numFmtId="172" fontId="0" fillId="0" borderId="15" xfId="0" applyNumberFormat="1" applyBorder="1" applyAlignment="1">
      <alignment horizontal="left"/>
    </xf>
    <xf numFmtId="0" fontId="3" fillId="0" borderId="0" xfId="0" applyFont="1" applyAlignment="1">
      <alignment vertical="center"/>
    </xf>
    <xf numFmtId="0" fontId="29" fillId="0" borderId="0" xfId="0" applyFont="1" applyBorder="1"/>
    <xf numFmtId="0" fontId="0" fillId="3" borderId="41" xfId="0" applyFill="1" applyBorder="1"/>
    <xf numFmtId="6" fontId="0" fillId="4" borderId="42" xfId="0" applyNumberFormat="1" applyFill="1" applyBorder="1" applyAlignment="1">
      <alignment horizontal="left"/>
    </xf>
    <xf numFmtId="165" fontId="0" fillId="0" borderId="41" xfId="0" applyNumberFormat="1" applyBorder="1" applyAlignment="1">
      <alignment horizontal="left"/>
    </xf>
    <xf numFmtId="165" fontId="0" fillId="0" borderId="51" xfId="0" applyNumberFormat="1" applyBorder="1" applyAlignment="1">
      <alignment horizontal="left"/>
    </xf>
    <xf numFmtId="6" fontId="0" fillId="4" borderId="52" xfId="0" applyNumberFormat="1" applyFill="1" applyBorder="1" applyAlignment="1">
      <alignment horizontal="left"/>
    </xf>
    <xf numFmtId="6" fontId="0" fillId="4" borderId="39" xfId="0" applyNumberFormat="1" applyFill="1" applyBorder="1" applyAlignment="1">
      <alignment horizontal="left"/>
    </xf>
    <xf numFmtId="171" fontId="27" fillId="0" borderId="14" xfId="0" applyNumberFormat="1" applyFont="1" applyBorder="1" applyAlignment="1">
      <alignment horizontal="left"/>
    </xf>
    <xf numFmtId="0" fontId="1" fillId="11" borderId="0" xfId="0" applyFont="1" applyFill="1"/>
    <xf numFmtId="165" fontId="0" fillId="0" borderId="0" xfId="0" applyNumberFormat="1" applyAlignment="1">
      <alignment horizontal="left"/>
    </xf>
    <xf numFmtId="0" fontId="0" fillId="11" borderId="0" xfId="0" applyFont="1" applyFill="1"/>
    <xf numFmtId="0" fontId="14" fillId="0" borderId="0" xfId="0" applyFont="1" applyFill="1"/>
    <xf numFmtId="0" fontId="27" fillId="0" borderId="0" xfId="0" applyFont="1" applyFill="1"/>
    <xf numFmtId="0" fontId="30" fillId="0" borderId="0" xfId="0" applyFont="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9" xfId="0" applyBorder="1" applyAlignment="1">
      <alignment horizontal="center" vertical="center" wrapText="1"/>
    </xf>
    <xf numFmtId="0" fontId="0" fillId="0" borderId="51" xfId="0" applyBorder="1" applyAlignment="1">
      <alignment horizontal="center" vertical="center" wrapText="1"/>
    </xf>
    <xf numFmtId="0" fontId="23" fillId="0" borderId="29"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xf>
    <xf numFmtId="0" fontId="0" fillId="0" borderId="30" xfId="0" applyBorder="1" applyAlignment="1">
      <alignment horizontal="center" vertical="center" wrapText="1"/>
    </xf>
    <xf numFmtId="8" fontId="0" fillId="0" borderId="0" xfId="0" quotePrefix="1" applyNumberFormat="1" applyAlignment="1">
      <alignment horizontal="center"/>
    </xf>
    <xf numFmtId="0" fontId="5" fillId="0" borderId="0" xfId="0" quotePrefix="1" applyFont="1" applyAlignment="1">
      <alignment horizontal="left"/>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31" xfId="0" applyBorder="1" applyAlignment="1">
      <alignment horizontal="center" vertical="center" wrapText="1"/>
    </xf>
    <xf numFmtId="0" fontId="0" fillId="0" borderId="53"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xf>
    <xf numFmtId="165" fontId="12" fillId="5" borderId="25" xfId="0" applyNumberFormat="1" applyFont="1" applyFill="1" applyBorder="1" applyAlignment="1" applyProtection="1">
      <alignment horizontal="center"/>
      <protection locked="0"/>
    </xf>
    <xf numFmtId="165" fontId="12" fillId="5" borderId="19" xfId="0" applyNumberFormat="1" applyFont="1" applyFill="1" applyBorder="1" applyAlignment="1" applyProtection="1">
      <alignment horizontal="center"/>
      <protection locked="0"/>
    </xf>
    <xf numFmtId="166" fontId="13" fillId="6" borderId="25" xfId="0" applyNumberFormat="1" applyFont="1" applyFill="1" applyBorder="1" applyAlignment="1" applyProtection="1">
      <alignment horizontal="center"/>
      <protection locked="0"/>
    </xf>
    <xf numFmtId="166" fontId="13" fillId="6" borderId="19" xfId="0" applyNumberFormat="1" applyFont="1" applyFill="1" applyBorder="1" applyAlignment="1" applyProtection="1">
      <alignment horizontal="center"/>
      <protection locked="0"/>
    </xf>
    <xf numFmtId="167" fontId="13" fillId="7" borderId="27" xfId="0" applyNumberFormat="1" applyFont="1" applyFill="1" applyBorder="1" applyAlignment="1" applyProtection="1">
      <alignment horizontal="center"/>
      <protection locked="0"/>
    </xf>
    <xf numFmtId="167" fontId="13" fillId="7" borderId="20" xfId="0" applyNumberFormat="1" applyFont="1" applyFill="1" applyBorder="1" applyAlignment="1" applyProtection="1">
      <alignment horizontal="center"/>
      <protection locked="0"/>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0" fillId="9" borderId="43" xfId="0" applyFill="1" applyBorder="1" applyAlignment="1" applyProtection="1">
      <alignment horizontal="center"/>
      <protection locked="0"/>
    </xf>
    <xf numFmtId="0" fontId="0" fillId="9" borderId="45" xfId="0" applyFill="1" applyBorder="1" applyAlignment="1" applyProtection="1">
      <alignment horizontal="center"/>
      <protection locked="0"/>
    </xf>
    <xf numFmtId="165" fontId="12" fillId="5" borderId="17" xfId="0" applyNumberFormat="1" applyFont="1" applyFill="1" applyBorder="1" applyAlignment="1" applyProtection="1">
      <alignment horizontal="center"/>
    </xf>
    <xf numFmtId="165" fontId="12" fillId="5" borderId="29" xfId="0" applyNumberFormat="1" applyFont="1" applyFill="1" applyBorder="1" applyAlignment="1" applyProtection="1">
      <alignment horizontal="center"/>
    </xf>
    <xf numFmtId="166" fontId="13" fillId="6" borderId="17" xfId="0" applyNumberFormat="1" applyFont="1" applyFill="1" applyBorder="1" applyAlignment="1" applyProtection="1">
      <alignment horizontal="center"/>
      <protection locked="0"/>
    </xf>
    <xf numFmtId="166" fontId="13" fillId="6" borderId="29" xfId="0" applyNumberFormat="1" applyFont="1" applyFill="1" applyBorder="1" applyAlignment="1" applyProtection="1">
      <alignment horizontal="center"/>
      <protection locked="0"/>
    </xf>
    <xf numFmtId="167" fontId="13" fillId="7" borderId="44" xfId="0" applyNumberFormat="1" applyFont="1" applyFill="1" applyBorder="1" applyAlignment="1" applyProtection="1">
      <alignment horizontal="center"/>
      <protection locked="0"/>
    </xf>
    <xf numFmtId="167" fontId="13" fillId="7" borderId="30" xfId="0" applyNumberFormat="1" applyFont="1" applyFill="1" applyBorder="1" applyAlignment="1" applyProtection="1">
      <alignment horizontal="center"/>
      <protection locked="0"/>
    </xf>
    <xf numFmtId="0" fontId="14" fillId="0" borderId="0" xfId="0" applyFont="1" applyFill="1" applyBorder="1" applyAlignment="1">
      <alignment horizontal="center"/>
    </xf>
    <xf numFmtId="0" fontId="0" fillId="4" borderId="43" xfId="0" applyFill="1" applyBorder="1" applyAlignment="1" applyProtection="1">
      <alignment horizontal="left"/>
      <protection locked="0"/>
    </xf>
    <xf numFmtId="0" fontId="0" fillId="4" borderId="46" xfId="0" applyFill="1" applyBorder="1" applyAlignment="1" applyProtection="1">
      <alignment horizontal="left"/>
      <protection locked="0"/>
    </xf>
    <xf numFmtId="0" fontId="0" fillId="4" borderId="45" xfId="0" applyFill="1" applyBorder="1" applyAlignment="1" applyProtection="1">
      <alignment horizontal="left"/>
      <protection locked="0"/>
    </xf>
    <xf numFmtId="0" fontId="1" fillId="0" borderId="11"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15"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10" fontId="0" fillId="0" borderId="44" xfId="0" applyNumberFormat="1" applyBorder="1" applyAlignment="1">
      <alignment horizontal="center"/>
    </xf>
    <xf numFmtId="10" fontId="0" fillId="0" borderId="28" xfId="0" applyNumberFormat="1" applyBorder="1" applyAlignment="1">
      <alignment horizont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6" fontId="28" fillId="0" borderId="0" xfId="0" applyNumberFormat="1" applyFont="1" applyBorder="1" applyAlignment="1">
      <alignment horizontal="center"/>
    </xf>
    <xf numFmtId="10" fontId="0" fillId="0" borderId="30" xfId="0" applyNumberFormat="1" applyBorder="1" applyAlignment="1">
      <alignment horizontal="center"/>
    </xf>
    <xf numFmtId="0" fontId="15" fillId="8" borderId="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0" fillId="0" borderId="13"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xf>
    <xf numFmtId="0" fontId="0" fillId="0" borderId="30" xfId="0" applyBorder="1" applyAlignment="1">
      <alignment horizontal="left"/>
    </xf>
    <xf numFmtId="0" fontId="0" fillId="0" borderId="20" xfId="0" applyBorder="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0" fillId="0" borderId="25" xfId="0" applyBorder="1" applyAlignment="1">
      <alignment horizontal="left"/>
    </xf>
    <xf numFmtId="0" fontId="0" fillId="0" borderId="29" xfId="0" applyBorder="1" applyAlignment="1">
      <alignment horizontal="left"/>
    </xf>
    <xf numFmtId="0" fontId="0" fillId="0" borderId="19" xfId="0" applyBorder="1" applyAlignment="1">
      <alignment horizontal="left"/>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19" xfId="0" applyBorder="1" applyAlignment="1">
      <alignment horizontal="left" vertical="center" wrapText="1"/>
    </xf>
  </cellXfs>
  <cellStyles count="4">
    <cellStyle name="Currency 2" xfId="2" xr:uid="{00000000-0005-0000-0000-000000000000}"/>
    <cellStyle name="Hyperlink" xfId="3" builtinId="8"/>
    <cellStyle name="Normal" xfId="0" builtinId="0"/>
    <cellStyle name="Normal 2" xfId="1" xr:uid="{00000000-0005-0000-0000-00000300000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trustnet.com/Currencies/CurrencyMatrix.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68"/>
  <sheetViews>
    <sheetView tabSelected="1" zoomScale="85" zoomScaleNormal="85" workbookViewId="0">
      <selection activeCell="L18" sqref="L18:M18"/>
    </sheetView>
  </sheetViews>
  <sheetFormatPr defaultRowHeight="15" x14ac:dyDescent="0.25"/>
  <cols>
    <col min="1" max="1" width="3.140625" customWidth="1"/>
    <col min="2" max="2" width="20" customWidth="1"/>
    <col min="3" max="3" width="11.28515625" customWidth="1"/>
    <col min="4" max="4" width="11.42578125" customWidth="1"/>
    <col min="5" max="5" width="20.7109375" customWidth="1"/>
    <col min="6" max="6" width="14.140625" customWidth="1"/>
    <col min="7" max="12" width="10.7109375" customWidth="1"/>
    <col min="13" max="13" width="33.7109375" customWidth="1"/>
    <col min="14" max="14" width="9" customWidth="1"/>
    <col min="15" max="15" width="9.140625" customWidth="1"/>
    <col min="16" max="16" width="17.7109375" customWidth="1"/>
  </cols>
  <sheetData>
    <row r="1" spans="2:16" ht="15.75" thickBot="1" x14ac:dyDescent="0.3"/>
    <row r="2" spans="2:16" ht="17.25" customHeight="1" x14ac:dyDescent="0.25">
      <c r="B2" s="200" t="s">
        <v>270</v>
      </c>
      <c r="C2" s="205" t="s">
        <v>18</v>
      </c>
      <c r="D2" s="206"/>
      <c r="E2" s="207" t="s">
        <v>271</v>
      </c>
      <c r="F2" s="205" t="s">
        <v>19</v>
      </c>
      <c r="G2" s="209"/>
      <c r="H2" s="206" t="s">
        <v>22</v>
      </c>
      <c r="I2" s="206"/>
      <c r="J2" s="205" t="s">
        <v>23</v>
      </c>
      <c r="K2" s="209"/>
      <c r="L2" s="215" t="s">
        <v>24</v>
      </c>
      <c r="M2" s="216"/>
      <c r="N2" s="200" t="s">
        <v>227</v>
      </c>
      <c r="O2" s="216" t="s">
        <v>25</v>
      </c>
      <c r="P2" s="2"/>
    </row>
    <row r="3" spans="2:16" ht="26.25" customHeight="1" thickBot="1" x14ac:dyDescent="0.3">
      <c r="B3" s="201"/>
      <c r="C3" s="4">
        <v>1</v>
      </c>
      <c r="D3" s="120">
        <v>2</v>
      </c>
      <c r="E3" s="208"/>
      <c r="F3" s="143" t="s">
        <v>20</v>
      </c>
      <c r="G3" s="144" t="s">
        <v>21</v>
      </c>
      <c r="H3" s="141" t="s">
        <v>20</v>
      </c>
      <c r="I3" s="141" t="s">
        <v>21</v>
      </c>
      <c r="J3" s="143" t="s">
        <v>20</v>
      </c>
      <c r="K3" s="144" t="s">
        <v>21</v>
      </c>
      <c r="L3" s="217"/>
      <c r="M3" s="218"/>
      <c r="N3" s="225"/>
      <c r="O3" s="218"/>
    </row>
    <row r="4" spans="2:16" ht="45" customHeight="1" x14ac:dyDescent="0.25">
      <c r="B4" s="29" t="s">
        <v>0</v>
      </c>
      <c r="C4" s="35" t="s">
        <v>31</v>
      </c>
      <c r="D4" s="36" t="s">
        <v>31</v>
      </c>
      <c r="E4" s="140" t="s">
        <v>26</v>
      </c>
      <c r="F4" s="43">
        <v>60</v>
      </c>
      <c r="G4" s="44">
        <v>60</v>
      </c>
      <c r="H4" s="142" t="s">
        <v>260</v>
      </c>
      <c r="I4" s="147">
        <v>7</v>
      </c>
      <c r="J4" s="43">
        <v>60</v>
      </c>
      <c r="K4" s="44">
        <v>60</v>
      </c>
      <c r="L4" s="219" t="s">
        <v>359</v>
      </c>
      <c r="M4" s="219"/>
      <c r="N4" s="24" t="s">
        <v>34</v>
      </c>
      <c r="O4" s="22" t="s">
        <v>33</v>
      </c>
    </row>
    <row r="5" spans="2:16" ht="21.75" customHeight="1" x14ac:dyDescent="0.25">
      <c r="B5" s="30" t="s">
        <v>1</v>
      </c>
      <c r="C5" s="37" t="s">
        <v>31</v>
      </c>
      <c r="D5" s="38" t="s">
        <v>31</v>
      </c>
      <c r="E5" s="19" t="s">
        <v>26</v>
      </c>
      <c r="F5" s="14">
        <v>100</v>
      </c>
      <c r="G5" s="15">
        <v>100</v>
      </c>
      <c r="H5" s="12" t="s">
        <v>260</v>
      </c>
      <c r="I5" s="13" t="s">
        <v>260</v>
      </c>
      <c r="J5" s="10" t="s">
        <v>260</v>
      </c>
      <c r="K5" s="11" t="s">
        <v>260</v>
      </c>
      <c r="L5" s="202" t="s">
        <v>305</v>
      </c>
      <c r="M5" s="202"/>
      <c r="N5" s="25" t="s">
        <v>34</v>
      </c>
      <c r="O5" s="6" t="s">
        <v>33</v>
      </c>
    </row>
    <row r="6" spans="2:16" ht="219" customHeight="1" x14ac:dyDescent="0.25">
      <c r="B6" s="30" t="s">
        <v>2</v>
      </c>
      <c r="C6" s="37" t="s">
        <v>31</v>
      </c>
      <c r="D6" s="38" t="s">
        <v>31</v>
      </c>
      <c r="E6" s="19" t="s">
        <v>26</v>
      </c>
      <c r="F6" s="14">
        <v>150</v>
      </c>
      <c r="G6" s="15">
        <v>150</v>
      </c>
      <c r="H6" s="8">
        <v>150</v>
      </c>
      <c r="I6" s="9">
        <v>150</v>
      </c>
      <c r="J6" s="14">
        <v>160</v>
      </c>
      <c r="K6" s="15">
        <v>160</v>
      </c>
      <c r="L6" s="202" t="s">
        <v>355</v>
      </c>
      <c r="M6" s="202"/>
      <c r="N6" s="25" t="s">
        <v>34</v>
      </c>
      <c r="O6" s="6" t="s">
        <v>33</v>
      </c>
    </row>
    <row r="7" spans="2:16" ht="22.5" customHeight="1" thickBot="1" x14ac:dyDescent="0.3">
      <c r="B7" s="30" t="s">
        <v>63</v>
      </c>
      <c r="C7" s="37" t="s">
        <v>31</v>
      </c>
      <c r="D7" s="137" t="s">
        <v>35</v>
      </c>
      <c r="E7" s="19" t="s">
        <v>30</v>
      </c>
      <c r="F7" s="10" t="s">
        <v>260</v>
      </c>
      <c r="G7" s="11" t="s">
        <v>260</v>
      </c>
      <c r="H7" s="12" t="s">
        <v>260</v>
      </c>
      <c r="I7" s="13" t="s">
        <v>260</v>
      </c>
      <c r="J7" s="10" t="s">
        <v>260</v>
      </c>
      <c r="K7" s="11" t="s">
        <v>260</v>
      </c>
      <c r="L7" s="220"/>
      <c r="M7" s="220"/>
      <c r="N7" s="7" t="s">
        <v>225</v>
      </c>
      <c r="O7" s="6" t="s">
        <v>33</v>
      </c>
    </row>
    <row r="8" spans="2:16" ht="43.5" customHeight="1" thickBot="1" x14ac:dyDescent="0.3">
      <c r="B8" s="30" t="s">
        <v>3</v>
      </c>
      <c r="C8" s="37" t="s">
        <v>31</v>
      </c>
      <c r="D8" s="38" t="s">
        <v>31</v>
      </c>
      <c r="E8" s="19" t="s">
        <v>26</v>
      </c>
      <c r="F8" s="14">
        <v>84</v>
      </c>
      <c r="G8" s="15">
        <v>84</v>
      </c>
      <c r="H8" s="8">
        <v>84</v>
      </c>
      <c r="I8" s="9">
        <v>84</v>
      </c>
      <c r="J8" s="156" t="s">
        <v>272</v>
      </c>
      <c r="K8" s="156" t="s">
        <v>272</v>
      </c>
      <c r="L8" s="213" t="s">
        <v>344</v>
      </c>
      <c r="M8" s="214"/>
      <c r="N8" s="25" t="s">
        <v>34</v>
      </c>
      <c r="O8" s="6" t="s">
        <v>33</v>
      </c>
    </row>
    <row r="9" spans="2:16" ht="42.75" customHeight="1" x14ac:dyDescent="0.25">
      <c r="B9" s="30" t="s">
        <v>4</v>
      </c>
      <c r="C9" s="114"/>
      <c r="D9" s="38" t="s">
        <v>31</v>
      </c>
      <c r="E9" s="19" t="s">
        <v>26</v>
      </c>
      <c r="F9" s="14">
        <v>45</v>
      </c>
      <c r="G9" s="15">
        <v>45</v>
      </c>
      <c r="H9" s="8">
        <v>30</v>
      </c>
      <c r="I9" s="9">
        <v>30</v>
      </c>
      <c r="J9" s="138" t="s">
        <v>28</v>
      </c>
      <c r="K9" s="16" t="s">
        <v>28</v>
      </c>
      <c r="L9" s="203" t="s">
        <v>277</v>
      </c>
      <c r="M9" s="203"/>
      <c r="N9" s="115" t="s">
        <v>33</v>
      </c>
      <c r="O9" s="6" t="s">
        <v>33</v>
      </c>
    </row>
    <row r="10" spans="2:16" ht="32.25" customHeight="1" x14ac:dyDescent="0.25">
      <c r="B10" s="30" t="s">
        <v>5</v>
      </c>
      <c r="C10" s="37" t="s">
        <v>31</v>
      </c>
      <c r="D10" s="38" t="s">
        <v>31</v>
      </c>
      <c r="E10" s="19" t="s">
        <v>26</v>
      </c>
      <c r="F10" s="145" t="s">
        <v>29</v>
      </c>
      <c r="G10" s="18">
        <v>8</v>
      </c>
      <c r="H10" s="12" t="s">
        <v>260</v>
      </c>
      <c r="I10" s="17">
        <v>11</v>
      </c>
      <c r="J10" s="45" t="s">
        <v>260</v>
      </c>
      <c r="K10" s="18">
        <v>11</v>
      </c>
      <c r="L10" s="204" t="s">
        <v>298</v>
      </c>
      <c r="M10" s="202"/>
      <c r="N10" s="25" t="s">
        <v>34</v>
      </c>
      <c r="O10" s="6" t="s">
        <v>33</v>
      </c>
    </row>
    <row r="11" spans="2:16" ht="43.5" customHeight="1" x14ac:dyDescent="0.25">
      <c r="B11" s="30" t="s">
        <v>6</v>
      </c>
      <c r="C11" s="37" t="s">
        <v>31</v>
      </c>
      <c r="D11" s="38" t="s">
        <v>31</v>
      </c>
      <c r="E11" s="154" t="s">
        <v>264</v>
      </c>
      <c r="F11" s="10" t="s">
        <v>260</v>
      </c>
      <c r="G11" s="18">
        <v>5</v>
      </c>
      <c r="H11" s="9">
        <v>5</v>
      </c>
      <c r="I11" s="17">
        <v>5</v>
      </c>
      <c r="J11" s="20">
        <v>20</v>
      </c>
      <c r="K11" s="18">
        <v>20</v>
      </c>
      <c r="L11" s="202" t="s">
        <v>319</v>
      </c>
      <c r="M11" s="202"/>
      <c r="N11" s="25" t="s">
        <v>34</v>
      </c>
      <c r="O11" s="6" t="s">
        <v>33</v>
      </c>
    </row>
    <row r="12" spans="2:16" ht="21.75" customHeight="1" x14ac:dyDescent="0.25">
      <c r="B12" s="30" t="s">
        <v>7</v>
      </c>
      <c r="C12" s="37" t="s">
        <v>31</v>
      </c>
      <c r="D12" s="137" t="s">
        <v>35</v>
      </c>
      <c r="E12" s="19" t="s">
        <v>30</v>
      </c>
      <c r="F12" s="10" t="s">
        <v>260</v>
      </c>
      <c r="G12" s="11" t="s">
        <v>260</v>
      </c>
      <c r="H12" s="12" t="s">
        <v>260</v>
      </c>
      <c r="I12" s="13" t="s">
        <v>260</v>
      </c>
      <c r="J12" s="10" t="s">
        <v>260</v>
      </c>
      <c r="K12" s="11" t="s">
        <v>260</v>
      </c>
      <c r="L12" s="202" t="s">
        <v>32</v>
      </c>
      <c r="M12" s="202"/>
      <c r="N12" s="7" t="s">
        <v>225</v>
      </c>
      <c r="O12" s="6" t="s">
        <v>33</v>
      </c>
    </row>
    <row r="13" spans="2:16" ht="43.5" customHeight="1" x14ac:dyDescent="0.25">
      <c r="B13" s="30" t="s">
        <v>8</v>
      </c>
      <c r="C13" s="37" t="s">
        <v>31</v>
      </c>
      <c r="D13" s="38" t="s">
        <v>31</v>
      </c>
      <c r="E13" s="19" t="s">
        <v>30</v>
      </c>
      <c r="F13" s="10">
        <v>25</v>
      </c>
      <c r="G13" s="32">
        <v>25</v>
      </c>
      <c r="H13" s="12">
        <v>25</v>
      </c>
      <c r="I13" s="13">
        <v>25</v>
      </c>
      <c r="J13" s="45">
        <v>25</v>
      </c>
      <c r="K13" s="11">
        <v>25</v>
      </c>
      <c r="L13" s="202" t="s">
        <v>299</v>
      </c>
      <c r="M13" s="202"/>
      <c r="N13" s="25" t="s">
        <v>34</v>
      </c>
      <c r="O13" s="6" t="s">
        <v>33</v>
      </c>
    </row>
    <row r="14" spans="2:16" ht="36.75" customHeight="1" x14ac:dyDescent="0.25">
      <c r="B14" s="30" t="s">
        <v>9</v>
      </c>
      <c r="C14" s="37" t="s">
        <v>31</v>
      </c>
      <c r="D14" s="38" t="s">
        <v>31</v>
      </c>
      <c r="E14" s="19" t="s">
        <v>26</v>
      </c>
      <c r="F14" s="14">
        <v>60</v>
      </c>
      <c r="G14" s="18">
        <v>30</v>
      </c>
      <c r="H14" s="12" t="s">
        <v>260</v>
      </c>
      <c r="I14" s="13" t="s">
        <v>260</v>
      </c>
      <c r="J14" s="10" t="s">
        <v>260</v>
      </c>
      <c r="K14" s="11" t="s">
        <v>260</v>
      </c>
      <c r="L14" s="202" t="s">
        <v>261</v>
      </c>
      <c r="M14" s="202"/>
      <c r="N14" s="25" t="s">
        <v>34</v>
      </c>
      <c r="O14" s="6" t="s">
        <v>33</v>
      </c>
    </row>
    <row r="15" spans="2:16" ht="23.45" customHeight="1" x14ac:dyDescent="0.25">
      <c r="B15" s="30" t="s">
        <v>10</v>
      </c>
      <c r="C15" s="114"/>
      <c r="D15" s="38" t="s">
        <v>31</v>
      </c>
      <c r="E15" s="19" t="s">
        <v>26</v>
      </c>
      <c r="F15" s="14">
        <v>32</v>
      </c>
      <c r="G15" s="15">
        <v>32</v>
      </c>
      <c r="H15" s="12" t="s">
        <v>260</v>
      </c>
      <c r="I15" s="13" t="s">
        <v>260</v>
      </c>
      <c r="J15" s="10" t="s">
        <v>260</v>
      </c>
      <c r="K15" s="11" t="s">
        <v>260</v>
      </c>
      <c r="L15" s="202" t="s">
        <v>36</v>
      </c>
      <c r="M15" s="202"/>
      <c r="N15" s="115" t="s">
        <v>33</v>
      </c>
      <c r="O15" s="6" t="s">
        <v>33</v>
      </c>
    </row>
    <row r="16" spans="2:16" ht="56.25" customHeight="1" x14ac:dyDescent="0.25">
      <c r="B16" s="30" t="s">
        <v>11</v>
      </c>
      <c r="C16" s="37" t="s">
        <v>31</v>
      </c>
      <c r="D16" s="38" t="s">
        <v>31</v>
      </c>
      <c r="E16" s="19" t="s">
        <v>26</v>
      </c>
      <c r="F16" s="10" t="s">
        <v>27</v>
      </c>
      <c r="G16" s="11" t="s">
        <v>27</v>
      </c>
      <c r="H16" s="12" t="s">
        <v>27</v>
      </c>
      <c r="I16" s="13" t="s">
        <v>27</v>
      </c>
      <c r="J16" s="20">
        <v>9</v>
      </c>
      <c r="K16" s="18">
        <v>9</v>
      </c>
      <c r="L16" s="202" t="s">
        <v>278</v>
      </c>
      <c r="M16" s="202"/>
      <c r="N16" s="25" t="s">
        <v>34</v>
      </c>
      <c r="O16" s="6" t="s">
        <v>33</v>
      </c>
    </row>
    <row r="17" spans="2:15" ht="19.5" customHeight="1" x14ac:dyDescent="0.25">
      <c r="B17" s="30" t="s">
        <v>12</v>
      </c>
      <c r="C17" s="37" t="s">
        <v>31</v>
      </c>
      <c r="D17" s="137" t="s">
        <v>35</v>
      </c>
      <c r="E17" s="19" t="s">
        <v>30</v>
      </c>
      <c r="F17" s="14">
        <v>10</v>
      </c>
      <c r="G17" s="15">
        <v>10</v>
      </c>
      <c r="H17" s="8">
        <v>10</v>
      </c>
      <c r="I17" s="9">
        <v>10</v>
      </c>
      <c r="J17" s="20">
        <v>10</v>
      </c>
      <c r="K17" s="18">
        <v>10</v>
      </c>
      <c r="L17" s="202"/>
      <c r="M17" s="202"/>
      <c r="N17" s="7" t="s">
        <v>225</v>
      </c>
      <c r="O17" s="6" t="s">
        <v>33</v>
      </c>
    </row>
    <row r="18" spans="2:15" ht="20.25" customHeight="1" x14ac:dyDescent="0.25">
      <c r="B18" s="30" t="s">
        <v>13</v>
      </c>
      <c r="C18" s="37" t="s">
        <v>31</v>
      </c>
      <c r="D18" s="38" t="s">
        <v>31</v>
      </c>
      <c r="E18" s="19" t="s">
        <v>26</v>
      </c>
      <c r="F18" s="10">
        <v>55</v>
      </c>
      <c r="G18" s="11">
        <v>55</v>
      </c>
      <c r="H18" s="12" t="s">
        <v>260</v>
      </c>
      <c r="I18" s="13" t="s">
        <v>260</v>
      </c>
      <c r="J18" s="20">
        <v>55</v>
      </c>
      <c r="K18" s="18">
        <v>55</v>
      </c>
      <c r="L18" s="202" t="s">
        <v>303</v>
      </c>
      <c r="M18" s="202"/>
      <c r="N18" s="25" t="s">
        <v>34</v>
      </c>
      <c r="O18" s="6" t="s">
        <v>33</v>
      </c>
    </row>
    <row r="19" spans="2:15" ht="20.25" customHeight="1" x14ac:dyDescent="0.25">
      <c r="B19" s="30" t="s">
        <v>14</v>
      </c>
      <c r="C19" s="37" t="s">
        <v>31</v>
      </c>
      <c r="D19" s="137" t="s">
        <v>35</v>
      </c>
      <c r="E19" s="19"/>
      <c r="F19" s="14"/>
      <c r="G19" s="15"/>
      <c r="H19" s="12"/>
      <c r="I19" s="13"/>
      <c r="J19" s="20"/>
      <c r="K19" s="18"/>
      <c r="L19" s="202"/>
      <c r="M19" s="202"/>
      <c r="N19" s="7" t="s">
        <v>225</v>
      </c>
      <c r="O19" s="6" t="s">
        <v>33</v>
      </c>
    </row>
    <row r="20" spans="2:15" ht="21.75" customHeight="1" x14ac:dyDescent="0.25">
      <c r="B20" s="30" t="s">
        <v>15</v>
      </c>
      <c r="C20" s="37" t="s">
        <v>31</v>
      </c>
      <c r="D20" s="38" t="s">
        <v>31</v>
      </c>
      <c r="E20" s="19" t="s">
        <v>30</v>
      </c>
      <c r="F20" s="14">
        <v>56</v>
      </c>
      <c r="G20" s="15">
        <v>56</v>
      </c>
      <c r="H20" s="8">
        <v>56</v>
      </c>
      <c r="I20" s="9">
        <v>56</v>
      </c>
      <c r="J20" s="20">
        <v>56</v>
      </c>
      <c r="K20" s="18">
        <v>56</v>
      </c>
      <c r="L20" s="202" t="s">
        <v>32</v>
      </c>
      <c r="M20" s="202"/>
      <c r="N20" s="25" t="s">
        <v>34</v>
      </c>
      <c r="O20" s="6" t="s">
        <v>33</v>
      </c>
    </row>
    <row r="21" spans="2:15" ht="25.5" customHeight="1" x14ac:dyDescent="0.25">
      <c r="B21" s="30" t="s">
        <v>16</v>
      </c>
      <c r="C21" s="114"/>
      <c r="D21" s="38" t="s">
        <v>31</v>
      </c>
      <c r="E21" s="19" t="s">
        <v>26</v>
      </c>
      <c r="F21" s="161">
        <v>37.5</v>
      </c>
      <c r="G21" s="162">
        <v>37.5</v>
      </c>
      <c r="H21" s="12" t="s">
        <v>260</v>
      </c>
      <c r="I21" s="163">
        <v>37.5</v>
      </c>
      <c r="J21" s="223" t="s">
        <v>279</v>
      </c>
      <c r="K21" s="224"/>
      <c r="L21" s="202" t="s">
        <v>325</v>
      </c>
      <c r="M21" s="202"/>
      <c r="N21" s="115" t="s">
        <v>33</v>
      </c>
      <c r="O21" s="6" t="s">
        <v>33</v>
      </c>
    </row>
    <row r="22" spans="2:15" ht="16.5" customHeight="1" x14ac:dyDescent="0.25">
      <c r="B22" s="30" t="s">
        <v>17</v>
      </c>
      <c r="C22" s="37" t="s">
        <v>31</v>
      </c>
      <c r="D22" s="38" t="s">
        <v>31</v>
      </c>
      <c r="E22" s="19" t="s">
        <v>26</v>
      </c>
      <c r="F22" s="14">
        <v>200</v>
      </c>
      <c r="G22" s="18">
        <v>200</v>
      </c>
      <c r="H22" s="8">
        <v>400</v>
      </c>
      <c r="I22" s="17">
        <v>300</v>
      </c>
      <c r="J22" s="10" t="s">
        <v>260</v>
      </c>
      <c r="K22" s="11" t="s">
        <v>260</v>
      </c>
      <c r="L22" s="221" t="s">
        <v>32</v>
      </c>
      <c r="M22" s="222"/>
      <c r="N22" s="148" t="s">
        <v>34</v>
      </c>
      <c r="O22" s="149" t="s">
        <v>33</v>
      </c>
    </row>
    <row r="23" spans="2:15" ht="19.5" customHeight="1" thickBot="1" x14ac:dyDescent="0.3">
      <c r="B23" s="31" t="s">
        <v>263</v>
      </c>
      <c r="C23" s="39" t="s">
        <v>31</v>
      </c>
      <c r="D23" s="139" t="s">
        <v>35</v>
      </c>
      <c r="E23" s="153" t="s">
        <v>30</v>
      </c>
      <c r="F23" s="66"/>
      <c r="G23" s="146"/>
      <c r="H23" s="151"/>
      <c r="I23" s="152"/>
      <c r="J23" s="66"/>
      <c r="K23" s="146"/>
      <c r="L23" s="210"/>
      <c r="M23" s="210"/>
      <c r="N23" s="150" t="s">
        <v>225</v>
      </c>
      <c r="O23" s="146"/>
    </row>
    <row r="24" spans="2:15" ht="33.75" customHeight="1" x14ac:dyDescent="0.25">
      <c r="E24" s="21"/>
    </row>
    <row r="25" spans="2:15" ht="15.75" x14ac:dyDescent="0.25">
      <c r="B25" s="130" t="s">
        <v>240</v>
      </c>
      <c r="C25" s="131"/>
      <c r="D25" s="131"/>
      <c r="E25" s="132"/>
      <c r="F25" s="23"/>
      <c r="G25" s="28"/>
      <c r="H25" s="28"/>
      <c r="K25" s="28"/>
    </row>
    <row r="26" spans="2:15" ht="15.75" customHeight="1" x14ac:dyDescent="0.25">
      <c r="B26" s="27" t="s">
        <v>243</v>
      </c>
      <c r="C26" s="28"/>
      <c r="D26" s="28"/>
      <c r="E26" s="28"/>
      <c r="F26" s="28"/>
      <c r="G26" s="28"/>
      <c r="H26" s="28"/>
      <c r="I26" s="28"/>
      <c r="J26" s="28"/>
      <c r="K26" s="28"/>
    </row>
    <row r="27" spans="2:15" ht="15.75" customHeight="1" x14ac:dyDescent="0.25">
      <c r="B27" s="34" t="s">
        <v>242</v>
      </c>
      <c r="C27" s="116">
        <v>50.22</v>
      </c>
      <c r="D27" s="28"/>
      <c r="E27" s="28"/>
      <c r="F27" s="28"/>
      <c r="G27" s="28"/>
      <c r="H27" s="28"/>
      <c r="I27" s="28"/>
      <c r="J27" s="28"/>
      <c r="K27" s="28"/>
    </row>
    <row r="28" spans="2:15" ht="15.75" customHeight="1" x14ac:dyDescent="0.25">
      <c r="B28" s="34" t="s">
        <v>40</v>
      </c>
      <c r="C28" s="116">
        <v>8.4</v>
      </c>
      <c r="D28" s="28"/>
      <c r="E28" s="28"/>
      <c r="F28" s="28"/>
      <c r="G28" s="28"/>
      <c r="H28" s="28"/>
      <c r="I28" s="28"/>
      <c r="J28" s="28"/>
      <c r="K28" s="28"/>
    </row>
    <row r="29" spans="2:15" ht="15.75" customHeight="1" x14ac:dyDescent="0.25">
      <c r="B29" s="33" t="s">
        <v>228</v>
      </c>
      <c r="C29" s="28"/>
      <c r="D29" s="28"/>
      <c r="E29" s="28"/>
      <c r="F29" s="28"/>
      <c r="G29" s="28"/>
      <c r="H29" s="28"/>
      <c r="I29" s="28"/>
      <c r="J29" s="28"/>
      <c r="K29" s="28"/>
    </row>
    <row r="30" spans="2:15" ht="15.75" customHeight="1" x14ac:dyDescent="0.25">
      <c r="B30" s="117" t="s">
        <v>229</v>
      </c>
      <c r="C30" s="28" t="s">
        <v>249</v>
      </c>
      <c r="D30" s="28"/>
      <c r="E30" s="28"/>
      <c r="F30" s="28"/>
      <c r="G30" s="28"/>
      <c r="H30" s="28"/>
      <c r="I30" s="28"/>
      <c r="J30" s="28"/>
      <c r="K30" s="28"/>
    </row>
    <row r="31" spans="2:15" ht="15.75" customHeight="1" x14ac:dyDescent="0.25">
      <c r="B31" s="33"/>
      <c r="C31" s="28"/>
      <c r="D31" s="28"/>
      <c r="E31" s="28"/>
      <c r="F31" s="28"/>
      <c r="G31" s="28"/>
      <c r="H31" s="28"/>
      <c r="I31" s="28"/>
      <c r="J31" s="28"/>
      <c r="K31" s="28"/>
    </row>
    <row r="32" spans="2:15" ht="15.75" customHeight="1" x14ac:dyDescent="0.25">
      <c r="B32" s="133" t="s">
        <v>241</v>
      </c>
      <c r="C32" s="134"/>
      <c r="D32" s="134"/>
      <c r="E32" s="134"/>
      <c r="F32" s="28"/>
      <c r="G32" s="28"/>
      <c r="H32" s="28"/>
      <c r="I32" s="28"/>
      <c r="K32" s="28"/>
    </row>
    <row r="33" spans="2:14" ht="15.75" customHeight="1" x14ac:dyDescent="0.25">
      <c r="B33" s="27" t="s">
        <v>244</v>
      </c>
      <c r="C33" s="28"/>
      <c r="D33" s="28"/>
      <c r="E33" s="27"/>
      <c r="F33" s="28"/>
      <c r="G33" s="28"/>
      <c r="H33" s="28"/>
      <c r="I33" s="28"/>
      <c r="J33" s="33"/>
      <c r="K33" s="28"/>
    </row>
    <row r="34" spans="2:14" ht="15.75" customHeight="1" x14ac:dyDescent="0.25">
      <c r="B34" s="34" t="s">
        <v>253</v>
      </c>
      <c r="C34" s="28"/>
      <c r="D34" s="28"/>
      <c r="E34" s="27"/>
      <c r="F34" s="28"/>
      <c r="G34" s="28"/>
      <c r="H34" s="28"/>
      <c r="I34" s="28"/>
      <c r="J34" s="33"/>
      <c r="K34" s="28"/>
    </row>
    <row r="35" spans="2:14" ht="15.75" customHeight="1" x14ac:dyDescent="0.25">
      <c r="B35" s="33" t="s">
        <v>230</v>
      </c>
      <c r="C35" s="28"/>
      <c r="D35" s="28"/>
      <c r="E35" s="28"/>
      <c r="F35" s="28"/>
      <c r="G35" s="28"/>
      <c r="H35" s="28"/>
      <c r="I35" s="28"/>
      <c r="J35" s="28"/>
      <c r="K35" s="28"/>
    </row>
    <row r="36" spans="2:14" ht="15.75" customHeight="1" x14ac:dyDescent="0.25">
      <c r="B36" s="34" t="s">
        <v>347</v>
      </c>
      <c r="C36" s="28"/>
      <c r="D36" s="28"/>
      <c r="E36" s="28"/>
    </row>
    <row r="37" spans="2:14" ht="15.75" customHeight="1" x14ac:dyDescent="0.25">
      <c r="B37" s="28" t="s">
        <v>226</v>
      </c>
      <c r="C37" s="28"/>
      <c r="D37" s="28"/>
      <c r="E37" s="28"/>
    </row>
    <row r="38" spans="2:14" ht="15.75" customHeight="1" x14ac:dyDescent="0.25">
      <c r="B38" s="28"/>
      <c r="C38" s="28"/>
      <c r="D38" s="28"/>
      <c r="E38" s="28"/>
    </row>
    <row r="39" spans="2:14" ht="15.75" customHeight="1" x14ac:dyDescent="0.25">
      <c r="B39" s="27" t="s">
        <v>227</v>
      </c>
      <c r="C39" s="28"/>
      <c r="D39" s="28"/>
      <c r="E39" s="28"/>
    </row>
    <row r="40" spans="2:14" ht="15.75" customHeight="1" x14ac:dyDescent="0.25">
      <c r="B40" s="34" t="s">
        <v>348</v>
      </c>
      <c r="C40" s="28"/>
      <c r="D40" s="28"/>
      <c r="E40" s="28"/>
      <c r="F40" s="26"/>
      <c r="G40" s="26"/>
      <c r="H40" s="26"/>
      <c r="I40" s="26"/>
      <c r="J40" s="26"/>
    </row>
    <row r="41" spans="2:14" ht="15.75" customHeight="1" x14ac:dyDescent="0.25">
      <c r="B41" s="34" t="s">
        <v>231</v>
      </c>
      <c r="C41" s="28"/>
      <c r="D41" s="28"/>
      <c r="E41" s="28"/>
    </row>
    <row r="42" spans="2:14" ht="15.75" customHeight="1" x14ac:dyDescent="0.25">
      <c r="B42" s="34" t="s">
        <v>255</v>
      </c>
      <c r="C42" s="28"/>
      <c r="D42" s="28"/>
      <c r="E42" s="28"/>
      <c r="F42" s="3"/>
      <c r="G42" s="3"/>
      <c r="H42" s="3"/>
      <c r="I42" s="3"/>
      <c r="J42" s="3"/>
      <c r="K42" s="3"/>
      <c r="L42" s="3"/>
      <c r="M42" s="3"/>
      <c r="N42" s="3"/>
    </row>
    <row r="43" spans="2:14" ht="15.75" customHeight="1" x14ac:dyDescent="0.25">
      <c r="B43" s="34"/>
      <c r="C43" s="28"/>
      <c r="D43" s="28"/>
      <c r="E43" s="28"/>
    </row>
    <row r="44" spans="2:14" ht="15.75" customHeight="1" x14ac:dyDescent="0.25">
      <c r="B44" s="27" t="s">
        <v>232</v>
      </c>
      <c r="C44" s="28"/>
      <c r="D44" s="28"/>
      <c r="E44" s="28"/>
    </row>
    <row r="45" spans="2:14" ht="15.75" customHeight="1" x14ac:dyDescent="0.25">
      <c r="C45" s="28"/>
      <c r="D45" s="28"/>
      <c r="E45" s="28"/>
    </row>
    <row r="46" spans="2:14" ht="15.75" customHeight="1" x14ac:dyDescent="0.25">
      <c r="B46" s="27" t="s">
        <v>233</v>
      </c>
      <c r="C46" s="28"/>
      <c r="D46" s="28"/>
      <c r="E46" s="28"/>
    </row>
    <row r="47" spans="2:14" ht="15.75" customHeight="1" x14ac:dyDescent="0.25">
      <c r="B47" s="27" t="s">
        <v>234</v>
      </c>
      <c r="C47" s="28"/>
      <c r="D47" s="28"/>
      <c r="E47" s="28"/>
    </row>
    <row r="48" spans="2:14" ht="15.75" x14ac:dyDescent="0.25">
      <c r="B48" s="28" t="s">
        <v>235</v>
      </c>
      <c r="C48" s="28"/>
      <c r="D48" s="116">
        <v>36</v>
      </c>
      <c r="E48" s="28"/>
    </row>
    <row r="49" spans="2:15" ht="15.75" x14ac:dyDescent="0.25">
      <c r="B49" s="28" t="s">
        <v>236</v>
      </c>
      <c r="C49" s="28"/>
      <c r="D49" s="28" t="s">
        <v>237</v>
      </c>
      <c r="E49" s="28"/>
    </row>
    <row r="50" spans="2:15" ht="15.75" x14ac:dyDescent="0.25">
      <c r="B50" s="28" t="s">
        <v>238</v>
      </c>
      <c r="C50" s="28"/>
      <c r="D50" s="28" t="s">
        <v>239</v>
      </c>
      <c r="E50" s="28"/>
    </row>
    <row r="51" spans="2:15" ht="15.75" x14ac:dyDescent="0.25">
      <c r="B51" s="33" t="s">
        <v>358</v>
      </c>
      <c r="C51" s="28"/>
      <c r="D51" s="28"/>
      <c r="E51" s="28"/>
    </row>
    <row r="52" spans="2:15" ht="9" customHeight="1" x14ac:dyDescent="0.25">
      <c r="B52" s="34"/>
      <c r="C52" s="28"/>
      <c r="D52" s="28"/>
      <c r="E52" s="28"/>
    </row>
    <row r="53" spans="2:15" ht="15.75" customHeight="1" x14ac:dyDescent="0.25">
      <c r="B53" s="27" t="s">
        <v>245</v>
      </c>
      <c r="C53" s="129"/>
      <c r="D53" s="129"/>
      <c r="E53" s="28"/>
    </row>
    <row r="54" spans="2:15" ht="15.75" customHeight="1" x14ac:dyDescent="0.25">
      <c r="B54" s="34" t="s">
        <v>250</v>
      </c>
      <c r="C54" s="28"/>
      <c r="D54" s="28"/>
      <c r="E54" s="28"/>
    </row>
    <row r="55" spans="2:15" ht="15.75" customHeight="1" x14ac:dyDescent="0.25">
      <c r="B55" s="34" t="s">
        <v>246</v>
      </c>
      <c r="C55" s="28"/>
      <c r="D55" s="28"/>
      <c r="E55" s="28"/>
    </row>
    <row r="56" spans="2:15" ht="15.75" customHeight="1" x14ac:dyDescent="0.25">
      <c r="B56" s="34" t="s">
        <v>247</v>
      </c>
      <c r="C56" s="28"/>
      <c r="D56" s="28"/>
      <c r="E56" s="28"/>
    </row>
    <row r="57" spans="2:15" ht="9.75" customHeight="1" x14ac:dyDescent="0.25">
      <c r="B57" s="34"/>
      <c r="C57" s="28"/>
      <c r="D57" s="28"/>
      <c r="E57" s="28"/>
    </row>
    <row r="58" spans="2:15" ht="15.75" customHeight="1" x14ac:dyDescent="0.25">
      <c r="B58" s="135" t="s">
        <v>251</v>
      </c>
      <c r="C58" s="132"/>
      <c r="D58" s="28"/>
      <c r="E58" s="124" t="s">
        <v>252</v>
      </c>
      <c r="F58" s="128" t="s">
        <v>248</v>
      </c>
      <c r="G58" s="211" t="s">
        <v>349</v>
      </c>
      <c r="H58" s="211"/>
      <c r="I58" s="127">
        <v>100.44</v>
      </c>
      <c r="J58" s="126"/>
      <c r="K58" s="125"/>
    </row>
    <row r="59" spans="2:15" ht="15.75" customHeight="1" x14ac:dyDescent="0.25">
      <c r="B59" s="34"/>
      <c r="C59" s="28"/>
      <c r="D59" s="28"/>
      <c r="E59" s="28"/>
    </row>
    <row r="60" spans="2:15" ht="15.75" customHeight="1" x14ac:dyDescent="0.25">
      <c r="B60" s="136" t="s">
        <v>254</v>
      </c>
      <c r="C60" s="134"/>
      <c r="D60" s="129"/>
      <c r="E60" s="212" t="s">
        <v>350</v>
      </c>
      <c r="F60" s="212"/>
      <c r="G60" s="212"/>
      <c r="H60" s="212"/>
      <c r="I60" s="212"/>
      <c r="J60" s="212"/>
      <c r="K60" s="212"/>
      <c r="L60" s="212"/>
      <c r="M60" s="212"/>
      <c r="N60" s="212"/>
      <c r="O60" s="212"/>
    </row>
    <row r="61" spans="2:15" ht="15.75" customHeight="1" x14ac:dyDescent="0.25">
      <c r="B61" s="34"/>
      <c r="C61" s="28"/>
      <c r="D61" s="28"/>
      <c r="E61" s="28"/>
    </row>
    <row r="62" spans="2:15" ht="15.75" customHeight="1" x14ac:dyDescent="0.25">
      <c r="B62" s="34" t="s">
        <v>256</v>
      </c>
      <c r="C62" s="28"/>
      <c r="D62" s="28"/>
      <c r="E62" s="28" t="s">
        <v>351</v>
      </c>
    </row>
    <row r="63" spans="2:15" ht="9" customHeight="1" x14ac:dyDescent="0.25">
      <c r="B63" s="34"/>
      <c r="C63" s="28"/>
      <c r="D63" s="28"/>
      <c r="E63" s="28"/>
    </row>
    <row r="64" spans="2:15" ht="15.75" customHeight="1" x14ac:dyDescent="0.25">
      <c r="B64" s="27" t="s">
        <v>257</v>
      </c>
      <c r="C64" s="28"/>
      <c r="D64" s="28"/>
      <c r="E64" s="28"/>
    </row>
    <row r="65" spans="2:5" ht="15.75" customHeight="1" x14ac:dyDescent="0.25">
      <c r="B65" s="34" t="s">
        <v>258</v>
      </c>
      <c r="C65" s="28"/>
      <c r="D65" s="28"/>
      <c r="E65" s="28"/>
    </row>
    <row r="66" spans="2:5" ht="15.75" customHeight="1" x14ac:dyDescent="0.25">
      <c r="B66" s="34" t="s">
        <v>352</v>
      </c>
      <c r="C66" s="28"/>
      <c r="D66" s="28"/>
      <c r="E66" s="28"/>
    </row>
    <row r="67" spans="2:5" ht="15.75" customHeight="1" x14ac:dyDescent="0.25">
      <c r="B67" s="34"/>
      <c r="C67" s="28"/>
      <c r="D67" s="28"/>
      <c r="E67" s="28"/>
    </row>
    <row r="68" spans="2:5" ht="15.75" customHeight="1" x14ac:dyDescent="0.25">
      <c r="B68" s="34"/>
      <c r="C68" s="28"/>
      <c r="D68" s="28"/>
      <c r="E68" s="28"/>
    </row>
  </sheetData>
  <sheetProtection algorithmName="SHA-512" hashValue="bvL8kdz+/o69X6k97hHBrzxUpYi4g6BMPe2rGV/HH29Evsk6I5JPkrFHTKKlywV2l1ou4TTPCvlUXWKNeY8QKA==" saltValue="d5Pd5QspDvICkhiyN8wfRQ==" spinCount="100000" sheet="1" objects="1" scenarios="1"/>
  <mergeCells count="32">
    <mergeCell ref="L23:M23"/>
    <mergeCell ref="G58:H58"/>
    <mergeCell ref="E60:O60"/>
    <mergeCell ref="L8:M8"/>
    <mergeCell ref="J2:K2"/>
    <mergeCell ref="L2:M3"/>
    <mergeCell ref="O2:O3"/>
    <mergeCell ref="L4:M4"/>
    <mergeCell ref="L5:M5"/>
    <mergeCell ref="L6:M6"/>
    <mergeCell ref="L7:M7"/>
    <mergeCell ref="L21:M21"/>
    <mergeCell ref="L22:M22"/>
    <mergeCell ref="J21:K21"/>
    <mergeCell ref="N2:N3"/>
    <mergeCell ref="L15:M15"/>
    <mergeCell ref="B2:B3"/>
    <mergeCell ref="L17:M17"/>
    <mergeCell ref="L18:M18"/>
    <mergeCell ref="L19:M19"/>
    <mergeCell ref="L20:M20"/>
    <mergeCell ref="L9:M9"/>
    <mergeCell ref="L10:M10"/>
    <mergeCell ref="L11:M11"/>
    <mergeCell ref="L12:M12"/>
    <mergeCell ref="L13:M13"/>
    <mergeCell ref="L14:M14"/>
    <mergeCell ref="L16:M16"/>
    <mergeCell ref="C2:D2"/>
    <mergeCell ref="E2:E3"/>
    <mergeCell ref="F2:G2"/>
    <mergeCell ref="H2:I2"/>
  </mergeCells>
  <printOptions horizontalCentered="1" verticalCentered="1"/>
  <pageMargins left="0.23622047244094491" right="0.23622047244094491" top="0.15748031496062992" bottom="0.23622047244094491" header="0.31496062992125984" footer="0.31496062992125984"/>
  <pageSetup paperSize="9" scale="73" fitToHeight="0" orientation="landscape" r:id="rId1"/>
  <headerFooter>
    <oddHeader>&amp;C&amp;"-,Bold"&amp;16ARAB EMBASY FEES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18"/>
  <sheetViews>
    <sheetView workbookViewId="0">
      <selection activeCell="A17" sqref="A17"/>
    </sheetView>
  </sheetViews>
  <sheetFormatPr defaultRowHeight="15" x14ac:dyDescent="0.25"/>
  <cols>
    <col min="1" max="1" width="23.28515625" customWidth="1"/>
    <col min="2" max="2" width="26" customWidth="1"/>
  </cols>
  <sheetData>
    <row r="2" spans="1:4" ht="23.25" x14ac:dyDescent="0.35">
      <c r="A2" s="41" t="s">
        <v>8</v>
      </c>
      <c r="B2" s="41"/>
    </row>
    <row r="3" spans="1:4" ht="15" customHeight="1" x14ac:dyDescent="0.35">
      <c r="A3" s="41"/>
      <c r="B3" s="41"/>
    </row>
    <row r="4" spans="1:4" x14ac:dyDescent="0.25">
      <c r="A4" s="55" t="s">
        <v>42</v>
      </c>
    </row>
    <row r="5" spans="1:4" x14ac:dyDescent="0.25">
      <c r="A5" t="s">
        <v>41</v>
      </c>
      <c r="B5" s="58">
        <f>'Summary Chart'!F13</f>
        <v>25</v>
      </c>
    </row>
    <row r="6" spans="1:4" x14ac:dyDescent="0.25">
      <c r="A6" t="s">
        <v>40</v>
      </c>
      <c r="B6" s="58">
        <f>'Summary Chart'!G13</f>
        <v>25</v>
      </c>
      <c r="D6" s="40"/>
    </row>
    <row r="8" spans="1:4" x14ac:dyDescent="0.25">
      <c r="A8" s="55" t="s">
        <v>59</v>
      </c>
    </row>
    <row r="9" spans="1:4" x14ac:dyDescent="0.25">
      <c r="A9" t="s">
        <v>41</v>
      </c>
      <c r="B9" s="58">
        <f>'Summary Chart'!H13</f>
        <v>25</v>
      </c>
    </row>
    <row r="10" spans="1:4" x14ac:dyDescent="0.25">
      <c r="A10" t="s">
        <v>40</v>
      </c>
      <c r="B10" s="58">
        <f>'Summary Chart'!I13</f>
        <v>25</v>
      </c>
    </row>
    <row r="11" spans="1:4" x14ac:dyDescent="0.25">
      <c r="B11" s="40"/>
    </row>
    <row r="12" spans="1:4" x14ac:dyDescent="0.25">
      <c r="A12" s="55" t="s">
        <v>60</v>
      </c>
    </row>
    <row r="13" spans="1:4" x14ac:dyDescent="0.25">
      <c r="A13" t="s">
        <v>41</v>
      </c>
      <c r="B13" s="58">
        <f>'Summary Chart'!J13</f>
        <v>25</v>
      </c>
    </row>
    <row r="14" spans="1:4" x14ac:dyDescent="0.25">
      <c r="A14" t="s">
        <v>40</v>
      </c>
      <c r="B14" s="58">
        <f>'Summary Chart'!K13</f>
        <v>25</v>
      </c>
    </row>
    <row r="15" spans="1:4" x14ac:dyDescent="0.25">
      <c r="B15" s="40"/>
    </row>
    <row r="16" spans="1:4" x14ac:dyDescent="0.25">
      <c r="A16" s="3" t="s">
        <v>300</v>
      </c>
    </row>
    <row r="18" spans="1:1" x14ac:dyDescent="0.25">
      <c r="A18" s="3" t="s">
        <v>287</v>
      </c>
    </row>
  </sheetData>
  <sheetProtection algorithmName="SHA-512" hashValue="quybO+U9n8xQKM6eBGiQ0bb749WUidWpaV7wILRfqPTDeJwtfHS+FD34IinQLBG0B5IrZQtREvXiarbnxCPpqA==" saltValue="YCLS0+K6plklas0f8sh8Xw=="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29"/>
  <sheetViews>
    <sheetView workbookViewId="0">
      <selection activeCell="A12" sqref="A12"/>
    </sheetView>
  </sheetViews>
  <sheetFormatPr defaultRowHeight="15" x14ac:dyDescent="0.25"/>
  <cols>
    <col min="1" max="1" width="48.42578125" customWidth="1"/>
    <col min="2" max="3" width="17.7109375" customWidth="1"/>
  </cols>
  <sheetData>
    <row r="2" spans="1:4" ht="23.25" x14ac:dyDescent="0.35">
      <c r="A2" s="41" t="s">
        <v>93</v>
      </c>
      <c r="B2" s="41"/>
    </row>
    <row r="3" spans="1:4" ht="15" customHeight="1" x14ac:dyDescent="0.35">
      <c r="A3" s="41"/>
      <c r="B3" s="41"/>
    </row>
    <row r="4" spans="1:4" x14ac:dyDescent="0.25">
      <c r="A4" s="55" t="s">
        <v>42</v>
      </c>
    </row>
    <row r="5" spans="1:4" x14ac:dyDescent="0.25">
      <c r="A5" t="s">
        <v>41</v>
      </c>
      <c r="B5" s="40">
        <v>60</v>
      </c>
      <c r="C5" s="40"/>
    </row>
    <row r="6" spans="1:4" x14ac:dyDescent="0.25">
      <c r="A6" t="s">
        <v>40</v>
      </c>
      <c r="B6" s="40">
        <v>30</v>
      </c>
      <c r="C6" s="40"/>
      <c r="D6" s="40"/>
    </row>
    <row r="8" spans="1:4" x14ac:dyDescent="0.25">
      <c r="A8" s="55" t="s">
        <v>313</v>
      </c>
      <c r="B8" t="s">
        <v>41</v>
      </c>
      <c r="C8" t="s">
        <v>40</v>
      </c>
    </row>
    <row r="9" spans="1:4" x14ac:dyDescent="0.25">
      <c r="A9" t="s">
        <v>309</v>
      </c>
      <c r="B9" s="40">
        <v>150</v>
      </c>
      <c r="C9" s="40">
        <v>75</v>
      </c>
    </row>
    <row r="10" spans="1:4" x14ac:dyDescent="0.25">
      <c r="A10" t="s">
        <v>310</v>
      </c>
      <c r="B10" s="40">
        <v>210</v>
      </c>
      <c r="C10" s="40">
        <v>105</v>
      </c>
    </row>
    <row r="11" spans="1:4" x14ac:dyDescent="0.25">
      <c r="A11" t="s">
        <v>311</v>
      </c>
      <c r="B11" s="40">
        <v>300</v>
      </c>
      <c r="C11" s="40">
        <v>150</v>
      </c>
    </row>
    <row r="12" spans="1:4" x14ac:dyDescent="0.25">
      <c r="A12" t="s">
        <v>312</v>
      </c>
      <c r="B12" s="40">
        <v>450</v>
      </c>
      <c r="C12" s="40">
        <v>225</v>
      </c>
    </row>
    <row r="13" spans="1:4" ht="15.75" x14ac:dyDescent="0.25">
      <c r="A13" s="49"/>
      <c r="B13" s="40"/>
    </row>
    <row r="14" spans="1:4" x14ac:dyDescent="0.25">
      <c r="A14" s="55" t="s">
        <v>60</v>
      </c>
      <c r="B14" t="s">
        <v>41</v>
      </c>
      <c r="C14" t="s">
        <v>40</v>
      </c>
    </row>
    <row r="15" spans="1:4" x14ac:dyDescent="0.25">
      <c r="A15" t="s">
        <v>105</v>
      </c>
      <c r="B15" s="40">
        <v>180</v>
      </c>
      <c r="C15" s="40">
        <v>90</v>
      </c>
    </row>
    <row r="16" spans="1:4" x14ac:dyDescent="0.25">
      <c r="A16" t="s">
        <v>104</v>
      </c>
      <c r="B16" s="40">
        <v>180</v>
      </c>
      <c r="C16" s="40">
        <v>90</v>
      </c>
    </row>
    <row r="17" spans="1:6" x14ac:dyDescent="0.25">
      <c r="A17" t="s">
        <v>80</v>
      </c>
      <c r="B17" s="40">
        <v>60</v>
      </c>
      <c r="C17" s="40">
        <v>30</v>
      </c>
    </row>
    <row r="18" spans="1:6" x14ac:dyDescent="0.25">
      <c r="A18" t="s">
        <v>95</v>
      </c>
      <c r="B18" s="40">
        <v>120</v>
      </c>
      <c r="C18" s="40">
        <v>60</v>
      </c>
    </row>
    <row r="19" spans="1:6" x14ac:dyDescent="0.25">
      <c r="A19" t="s">
        <v>106</v>
      </c>
      <c r="B19" s="40">
        <v>120</v>
      </c>
      <c r="C19" s="40">
        <v>60</v>
      </c>
    </row>
    <row r="20" spans="1:6" ht="15.75" x14ac:dyDescent="0.25">
      <c r="A20" t="s">
        <v>96</v>
      </c>
      <c r="B20" s="40">
        <v>120</v>
      </c>
      <c r="C20" s="40">
        <v>60</v>
      </c>
      <c r="D20" s="50"/>
      <c r="E20" s="50"/>
      <c r="F20" s="51"/>
    </row>
    <row r="21" spans="1:6" ht="15.75" x14ac:dyDescent="0.25">
      <c r="A21" t="s">
        <v>57</v>
      </c>
      <c r="B21" s="40">
        <v>120</v>
      </c>
      <c r="C21" s="40">
        <v>60</v>
      </c>
      <c r="D21" s="50"/>
      <c r="E21" s="50"/>
      <c r="F21" s="51"/>
    </row>
    <row r="22" spans="1:6" x14ac:dyDescent="0.25">
      <c r="A22" t="s">
        <v>98</v>
      </c>
      <c r="B22" s="40">
        <v>120</v>
      </c>
      <c r="C22" s="40">
        <v>60</v>
      </c>
    </row>
    <row r="23" spans="1:6" ht="15.75" x14ac:dyDescent="0.25">
      <c r="A23" t="s">
        <v>97</v>
      </c>
      <c r="B23" s="40">
        <v>120</v>
      </c>
      <c r="C23" s="40">
        <v>60</v>
      </c>
      <c r="D23" s="50"/>
    </row>
    <row r="24" spans="1:6" x14ac:dyDescent="0.25">
      <c r="A24" t="s">
        <v>99</v>
      </c>
      <c r="B24" s="40">
        <v>90</v>
      </c>
      <c r="C24" s="40">
        <v>90</v>
      </c>
    </row>
    <row r="25" spans="1:6" x14ac:dyDescent="0.25">
      <c r="A25" t="s">
        <v>100</v>
      </c>
      <c r="B25" s="40">
        <v>90</v>
      </c>
      <c r="C25" s="40">
        <v>90</v>
      </c>
    </row>
    <row r="26" spans="1:6" x14ac:dyDescent="0.25">
      <c r="A26" t="s">
        <v>101</v>
      </c>
      <c r="B26" s="40">
        <v>90</v>
      </c>
      <c r="C26" s="40">
        <v>90</v>
      </c>
    </row>
    <row r="27" spans="1:6" x14ac:dyDescent="0.25">
      <c r="A27" t="s">
        <v>102</v>
      </c>
      <c r="B27" s="40">
        <v>90</v>
      </c>
      <c r="C27" s="40">
        <v>90</v>
      </c>
    </row>
    <row r="28" spans="1:6" x14ac:dyDescent="0.25">
      <c r="A28" t="s">
        <v>314</v>
      </c>
      <c r="B28" s="40">
        <v>90</v>
      </c>
      <c r="C28" s="40">
        <v>90</v>
      </c>
    </row>
    <row r="29" spans="1:6" x14ac:dyDescent="0.25">
      <c r="A29" t="s">
        <v>70</v>
      </c>
      <c r="B29" s="40">
        <v>90</v>
      </c>
      <c r="C29" s="40">
        <v>90</v>
      </c>
    </row>
  </sheetData>
  <sheetProtection algorithmName="SHA-512" hashValue="aYcdGF+GQT37C5i5KTvwZEmezwQKrBF4bGT453BoN6MHYagy6n4OfKSE/2ECI1Oinkq1sP5a5Xen5TWsxA2NDg==" saltValue="/B1OKEX8hldeRgb8UPX2Eg=="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L40"/>
  <sheetViews>
    <sheetView topLeftCell="A13" workbookViewId="0">
      <selection activeCell="D36" sqref="D36"/>
    </sheetView>
  </sheetViews>
  <sheetFormatPr defaultRowHeight="15" x14ac:dyDescent="0.25"/>
  <cols>
    <col min="1" max="1" width="41.140625" customWidth="1"/>
    <col min="2" max="2" width="14.28515625" customWidth="1"/>
    <col min="3" max="3" width="14.42578125" customWidth="1"/>
    <col min="4" max="4" width="13.28515625" customWidth="1"/>
    <col min="5" max="5" width="11.5703125" bestFit="1" customWidth="1"/>
    <col min="6" max="6" width="9.140625" bestFit="1" customWidth="1"/>
    <col min="7" max="7" width="11.85546875" customWidth="1"/>
    <col min="8" max="8" width="11.140625" bestFit="1" customWidth="1"/>
    <col min="9" max="9" width="9.140625" customWidth="1"/>
    <col min="10" max="10" width="18" customWidth="1"/>
    <col min="11" max="11" width="16.140625" bestFit="1" customWidth="1"/>
    <col min="12" max="14" width="18" customWidth="1"/>
    <col min="15" max="16" width="16.140625" bestFit="1" customWidth="1"/>
    <col min="17" max="17" width="9.5703125" bestFit="1" customWidth="1"/>
    <col min="18" max="19" width="11.5703125" bestFit="1" customWidth="1"/>
    <col min="20" max="21" width="11.140625" bestFit="1" customWidth="1"/>
    <col min="22" max="22" width="11.140625" customWidth="1"/>
    <col min="23" max="25" width="11.140625" bestFit="1" customWidth="1"/>
  </cols>
  <sheetData>
    <row r="2" spans="1:12" ht="23.25" x14ac:dyDescent="0.35">
      <c r="A2" s="41" t="s">
        <v>107</v>
      </c>
      <c r="B2" s="41"/>
    </row>
    <row r="3" spans="1:12" ht="15" customHeight="1" x14ac:dyDescent="0.35">
      <c r="A3" s="41"/>
      <c r="B3" s="41"/>
    </row>
    <row r="4" spans="1:12" x14ac:dyDescent="0.25">
      <c r="A4" s="55" t="s">
        <v>42</v>
      </c>
    </row>
    <row r="5" spans="1:12" x14ac:dyDescent="0.25">
      <c r="A5" t="s">
        <v>41</v>
      </c>
      <c r="B5" s="40">
        <v>32</v>
      </c>
      <c r="C5" s="40"/>
    </row>
    <row r="6" spans="1:12" x14ac:dyDescent="0.25">
      <c r="A6" t="s">
        <v>40</v>
      </c>
      <c r="B6" s="40">
        <v>32</v>
      </c>
      <c r="C6" s="40"/>
      <c r="D6" s="40"/>
    </row>
    <row r="8" spans="1:12" ht="15.75" thickBot="1" x14ac:dyDescent="0.3">
      <c r="A8" s="55" t="s">
        <v>94</v>
      </c>
      <c r="B8" t="s">
        <v>329</v>
      </c>
    </row>
    <row r="9" spans="1:12" x14ac:dyDescent="0.25">
      <c r="A9" s="253" t="s">
        <v>145</v>
      </c>
      <c r="B9" s="254"/>
      <c r="C9" s="255"/>
      <c r="D9" s="253" t="s">
        <v>143</v>
      </c>
      <c r="E9" s="254"/>
      <c r="F9" s="259"/>
      <c r="G9" s="263" t="s">
        <v>144</v>
      </c>
      <c r="H9" s="254"/>
      <c r="I9" s="255"/>
      <c r="J9" s="253" t="s">
        <v>327</v>
      </c>
      <c r="K9" s="254"/>
      <c r="L9" s="259"/>
    </row>
    <row r="10" spans="1:12" ht="15.75" thickBot="1" x14ac:dyDescent="0.3">
      <c r="A10" s="256"/>
      <c r="B10" s="257"/>
      <c r="C10" s="258"/>
      <c r="D10" s="256"/>
      <c r="E10" s="257"/>
      <c r="F10" s="260"/>
      <c r="G10" s="264"/>
      <c r="H10" s="257"/>
      <c r="I10" s="258"/>
      <c r="J10" s="256"/>
      <c r="K10" s="257"/>
      <c r="L10" s="260"/>
    </row>
    <row r="11" spans="1:12" x14ac:dyDescent="0.25">
      <c r="A11" s="187" t="s">
        <v>147</v>
      </c>
      <c r="B11" s="179" t="s">
        <v>148</v>
      </c>
      <c r="C11" s="188" t="s">
        <v>326</v>
      </c>
      <c r="D11" s="187" t="s">
        <v>147</v>
      </c>
      <c r="E11" s="179" t="s">
        <v>148</v>
      </c>
      <c r="F11" s="191" t="s">
        <v>326</v>
      </c>
      <c r="G11" s="68" t="s">
        <v>147</v>
      </c>
      <c r="H11" s="192" t="s">
        <v>148</v>
      </c>
      <c r="I11" s="69" t="s">
        <v>326</v>
      </c>
      <c r="J11" s="187" t="s">
        <v>147</v>
      </c>
      <c r="K11" s="179" t="s">
        <v>148</v>
      </c>
      <c r="L11" s="188" t="s">
        <v>326</v>
      </c>
    </row>
    <row r="12" spans="1:12" x14ac:dyDescent="0.25">
      <c r="A12" s="189">
        <v>0</v>
      </c>
      <c r="B12" s="190">
        <v>3191.99</v>
      </c>
      <c r="C12" s="193">
        <v>106</v>
      </c>
      <c r="D12" s="107">
        <v>0</v>
      </c>
      <c r="E12" s="178">
        <v>3571.99</v>
      </c>
      <c r="F12" s="193">
        <v>106</v>
      </c>
      <c r="G12" s="109">
        <v>0</v>
      </c>
      <c r="H12" s="180">
        <v>4119.99</v>
      </c>
      <c r="I12" s="193">
        <v>106</v>
      </c>
      <c r="J12" s="182">
        <v>0</v>
      </c>
      <c r="K12" s="183">
        <v>15000.99</v>
      </c>
      <c r="L12" s="193">
        <v>106</v>
      </c>
    </row>
    <row r="13" spans="1:12" x14ac:dyDescent="0.25">
      <c r="A13" s="112">
        <v>3192</v>
      </c>
      <c r="B13" s="181">
        <v>21277.99</v>
      </c>
      <c r="C13" s="193">
        <v>213</v>
      </c>
      <c r="D13" s="107">
        <v>3572</v>
      </c>
      <c r="E13" s="178">
        <v>28810.99</v>
      </c>
      <c r="F13" s="193">
        <v>213</v>
      </c>
      <c r="G13" s="109">
        <v>4120</v>
      </c>
      <c r="H13" s="180">
        <v>27461.99</v>
      </c>
      <c r="I13" s="193">
        <v>213</v>
      </c>
      <c r="J13" s="182">
        <v>15001</v>
      </c>
      <c r="K13" s="183">
        <v>100000.99</v>
      </c>
      <c r="L13" s="193">
        <v>213</v>
      </c>
    </row>
    <row r="14" spans="1:12" x14ac:dyDescent="0.25">
      <c r="A14" s="112">
        <v>21278</v>
      </c>
      <c r="B14" s="181">
        <v>53191.99</v>
      </c>
      <c r="C14" s="193">
        <v>532</v>
      </c>
      <c r="D14" s="107">
        <v>28811</v>
      </c>
      <c r="E14" s="178">
        <v>59524.99</v>
      </c>
      <c r="F14" s="193">
        <v>532</v>
      </c>
      <c r="G14" s="109">
        <v>27462</v>
      </c>
      <c r="H14" s="180">
        <v>68653.990000000005</v>
      </c>
      <c r="I14" s="193">
        <v>532</v>
      </c>
      <c r="J14" s="182">
        <v>100001</v>
      </c>
      <c r="K14" s="183">
        <v>250000.99</v>
      </c>
      <c r="L14" s="193">
        <v>532</v>
      </c>
    </row>
    <row r="15" spans="1:12" x14ac:dyDescent="0.25">
      <c r="A15" s="112">
        <v>53192</v>
      </c>
      <c r="B15" s="181">
        <v>212766.99</v>
      </c>
      <c r="C15" s="193">
        <v>1064</v>
      </c>
      <c r="D15" s="107">
        <v>59525</v>
      </c>
      <c r="E15" s="178">
        <v>238095.99</v>
      </c>
      <c r="F15" s="193">
        <v>1064</v>
      </c>
      <c r="G15" s="109">
        <v>68654</v>
      </c>
      <c r="H15" s="180">
        <v>274612.99</v>
      </c>
      <c r="I15" s="193">
        <v>1064</v>
      </c>
      <c r="J15" s="182">
        <v>250001</v>
      </c>
      <c r="K15" s="183">
        <v>1000000.99</v>
      </c>
      <c r="L15" s="193">
        <v>1064</v>
      </c>
    </row>
    <row r="16" spans="1:12" ht="15.75" thickBot="1" x14ac:dyDescent="0.3">
      <c r="A16" s="113">
        <v>212767</v>
      </c>
      <c r="B16" s="261">
        <v>6.0000000000000001E-3</v>
      </c>
      <c r="C16" s="262"/>
      <c r="D16" s="108">
        <v>238096</v>
      </c>
      <c r="E16" s="261">
        <v>6.0000000000000001E-3</v>
      </c>
      <c r="F16" s="266"/>
      <c r="G16" s="110">
        <v>274613</v>
      </c>
      <c r="H16" s="261">
        <v>6.0000000000000001E-3</v>
      </c>
      <c r="I16" s="262"/>
      <c r="J16" s="184">
        <v>1000001</v>
      </c>
      <c r="K16" s="261">
        <v>6.0000000000000001E-3</v>
      </c>
      <c r="L16" s="262"/>
    </row>
    <row r="17" spans="1:12" x14ac:dyDescent="0.25">
      <c r="A17" s="3" t="s">
        <v>110</v>
      </c>
      <c r="B17" s="40"/>
      <c r="C17" s="40"/>
    </row>
    <row r="18" spans="1:12" x14ac:dyDescent="0.25">
      <c r="A18" s="3"/>
      <c r="B18" s="40"/>
      <c r="C18" s="40"/>
    </row>
    <row r="19" spans="1:12" x14ac:dyDescent="0.25">
      <c r="A19" s="3" t="s">
        <v>328</v>
      </c>
      <c r="B19" s="40"/>
      <c r="C19" s="40"/>
    </row>
    <row r="20" spans="1:12" ht="15.75" thickBot="1" x14ac:dyDescent="0.3">
      <c r="A20" s="3"/>
      <c r="B20" s="40"/>
      <c r="C20" s="40"/>
    </row>
    <row r="21" spans="1:12" ht="16.5" thickBot="1" x14ac:dyDescent="0.3">
      <c r="A21" s="185" t="s">
        <v>346</v>
      </c>
      <c r="B21" s="121"/>
      <c r="D21" s="265" t="str">
        <f>IF(B21="","",(ROUNDUP(($B$21*0.006),0)))</f>
        <v/>
      </c>
      <c r="E21" s="265"/>
      <c r="F21" t="str">
        <f>IF(B21="","",(B21*4))</f>
        <v/>
      </c>
      <c r="I21" s="47"/>
      <c r="L21" s="47" t="s">
        <v>207</v>
      </c>
    </row>
    <row r="22" spans="1:12" ht="16.5" thickBot="1" x14ac:dyDescent="0.3">
      <c r="A22" s="164"/>
      <c r="B22" s="40"/>
      <c r="C22" s="40"/>
      <c r="D22" s="62"/>
      <c r="E22" s="62"/>
    </row>
    <row r="23" spans="1:12" ht="16.5" thickBot="1" x14ac:dyDescent="0.3">
      <c r="A23" s="185" t="s">
        <v>335</v>
      </c>
      <c r="B23" s="121"/>
      <c r="D23" s="265" t="str">
        <f>IF(B23="","",(ROUNDUP(H23,0)))</f>
        <v/>
      </c>
      <c r="E23" s="265"/>
      <c r="F23" t="str">
        <f>IF(B23="","",(B23*4.2))</f>
        <v/>
      </c>
      <c r="G23" t="str">
        <f>IF(B23="","",(F23/4))</f>
        <v/>
      </c>
      <c r="H23" t="str">
        <f>IF(B23="","",(G23*0.006))</f>
        <v/>
      </c>
    </row>
    <row r="24" spans="1:12" ht="16.5" thickBot="1" x14ac:dyDescent="0.3">
      <c r="A24" s="164"/>
      <c r="B24" s="40"/>
      <c r="D24" s="186"/>
      <c r="E24" s="186"/>
    </row>
    <row r="25" spans="1:12" ht="16.5" thickBot="1" x14ac:dyDescent="0.3">
      <c r="A25" s="185" t="s">
        <v>345</v>
      </c>
      <c r="B25" s="121"/>
      <c r="D25" s="265" t="str">
        <f>IF(B25="","",(ROUNDUP(H25,0)))</f>
        <v/>
      </c>
      <c r="E25" s="265"/>
      <c r="F25" t="str">
        <f>IF(B25="","",(B25*3.64))</f>
        <v/>
      </c>
      <c r="G25" t="str">
        <f>IF(B25="","",(F25/4))</f>
        <v/>
      </c>
      <c r="H25" t="str">
        <f>IF(B25="","",(G25*0.006))</f>
        <v/>
      </c>
    </row>
    <row r="26" spans="1:12" ht="16.5" thickBot="1" x14ac:dyDescent="0.3">
      <c r="A26" s="164"/>
      <c r="B26" s="40"/>
      <c r="D26" s="186"/>
      <c r="E26" s="186"/>
    </row>
    <row r="27" spans="1:12" ht="16.5" thickBot="1" x14ac:dyDescent="0.3">
      <c r="A27" s="185" t="s">
        <v>330</v>
      </c>
      <c r="B27" s="121"/>
      <c r="D27" s="265" t="str">
        <f>IF(B27="","",(ROUNDUP(H27,0)))</f>
        <v/>
      </c>
      <c r="E27" s="265"/>
      <c r="F27" t="str">
        <f>IF(B27="","",(B27*4))</f>
        <v/>
      </c>
      <c r="G27" t="str">
        <f>IF(B27="","",(F27/4))</f>
        <v/>
      </c>
      <c r="H27" t="str">
        <f>IF(B27="","",(G27*0.006))</f>
        <v/>
      </c>
    </row>
    <row r="28" spans="1:12" ht="15.75" x14ac:dyDescent="0.25">
      <c r="A28" s="53"/>
      <c r="B28" s="40"/>
      <c r="C28" s="40"/>
      <c r="D28" s="62"/>
      <c r="E28" s="62"/>
    </row>
    <row r="29" spans="1:12" x14ac:dyDescent="0.25">
      <c r="A29" s="194" t="s">
        <v>60</v>
      </c>
      <c r="B29" t="s">
        <v>41</v>
      </c>
      <c r="C29" t="s">
        <v>40</v>
      </c>
    </row>
    <row r="30" spans="1:12" x14ac:dyDescent="0.25">
      <c r="A30" s="196" t="s">
        <v>340</v>
      </c>
      <c r="B30" s="195">
        <v>32</v>
      </c>
      <c r="C30" s="195">
        <v>32</v>
      </c>
    </row>
    <row r="31" spans="1:12" ht="15.75" x14ac:dyDescent="0.25">
      <c r="A31" t="s">
        <v>108</v>
      </c>
      <c r="B31" s="40">
        <v>32</v>
      </c>
      <c r="C31" s="40">
        <f>B31</f>
        <v>32</v>
      </c>
      <c r="D31" s="50"/>
      <c r="E31" s="50"/>
      <c r="F31" s="51"/>
    </row>
    <row r="32" spans="1:12" x14ac:dyDescent="0.25">
      <c r="A32" t="s">
        <v>109</v>
      </c>
      <c r="B32" s="40">
        <v>32</v>
      </c>
      <c r="C32" s="40">
        <v>32</v>
      </c>
    </row>
    <row r="33" spans="1:4" x14ac:dyDescent="0.25">
      <c r="A33" t="s">
        <v>341</v>
      </c>
      <c r="B33" s="40">
        <v>32</v>
      </c>
      <c r="C33" s="40">
        <v>32</v>
      </c>
    </row>
    <row r="34" spans="1:4" x14ac:dyDescent="0.25">
      <c r="A34" t="s">
        <v>342</v>
      </c>
    </row>
    <row r="35" spans="1:4" x14ac:dyDescent="0.25">
      <c r="A35" t="s">
        <v>307</v>
      </c>
    </row>
    <row r="36" spans="1:4" x14ac:dyDescent="0.25">
      <c r="A36" t="s">
        <v>308</v>
      </c>
    </row>
    <row r="38" spans="1:4" ht="15.75" x14ac:dyDescent="0.25">
      <c r="A38" t="s">
        <v>306</v>
      </c>
      <c r="B38" s="40">
        <v>38</v>
      </c>
      <c r="C38" s="40">
        <f>B38</f>
        <v>38</v>
      </c>
      <c r="D38" s="50"/>
    </row>
    <row r="40" spans="1:4" x14ac:dyDescent="0.25">
      <c r="A40" t="s">
        <v>331</v>
      </c>
    </row>
  </sheetData>
  <sheetProtection algorithmName="SHA-512" hashValue="2yRSEZonKaLr3WUg8QPuDnm/n/Uk1MXzjVbdxRIvkGIQ3mb01k9zyJ2y/Se2/A2oEoiz38zDYRgtL16omCr2UA==" saltValue="N+I/Mev+Oo1n/Sf7rX6DGQ==" spinCount="100000" sheet="1" objects="1" scenarios="1"/>
  <mergeCells count="12">
    <mergeCell ref="D23:E23"/>
    <mergeCell ref="D25:E25"/>
    <mergeCell ref="D27:E27"/>
    <mergeCell ref="B16:C16"/>
    <mergeCell ref="D21:E21"/>
    <mergeCell ref="E16:F16"/>
    <mergeCell ref="A9:C10"/>
    <mergeCell ref="D9:F10"/>
    <mergeCell ref="J9:L10"/>
    <mergeCell ref="K16:L16"/>
    <mergeCell ref="H16:I16"/>
    <mergeCell ref="G9:I10"/>
  </mergeCells>
  <pageMargins left="0.25" right="0.25" top="0.75" bottom="0.75" header="0.3" footer="0.3"/>
  <pageSetup paperSize="9"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D47"/>
  <sheetViews>
    <sheetView workbookViewId="0">
      <selection activeCell="I11" sqref="I11"/>
    </sheetView>
  </sheetViews>
  <sheetFormatPr defaultRowHeight="15" x14ac:dyDescent="0.25"/>
  <cols>
    <col min="1" max="1" width="23.28515625" customWidth="1"/>
    <col min="2" max="2" width="26" customWidth="1"/>
  </cols>
  <sheetData>
    <row r="2" spans="1:4" ht="23.25" x14ac:dyDescent="0.35">
      <c r="A2" s="41" t="s">
        <v>11</v>
      </c>
      <c r="B2" s="41"/>
    </row>
    <row r="3" spans="1:4" ht="15" customHeight="1" x14ac:dyDescent="0.35">
      <c r="A3" s="41"/>
      <c r="B3" s="41"/>
    </row>
    <row r="4" spans="1:4" x14ac:dyDescent="0.25">
      <c r="A4" s="55" t="s">
        <v>42</v>
      </c>
    </row>
    <row r="5" spans="1:4" x14ac:dyDescent="0.25">
      <c r="A5" t="s">
        <v>41</v>
      </c>
      <c r="B5" s="40" t="str">
        <f>'Summary Chart'!G16</f>
        <v>FOC</v>
      </c>
    </row>
    <row r="6" spans="1:4" x14ac:dyDescent="0.25">
      <c r="A6" t="s">
        <v>40</v>
      </c>
      <c r="B6" s="40" t="str">
        <f>'Summary Chart'!G16</f>
        <v>FOC</v>
      </c>
      <c r="D6" s="40"/>
    </row>
    <row r="8" spans="1:4" x14ac:dyDescent="0.25">
      <c r="A8" s="55" t="s">
        <v>59</v>
      </c>
    </row>
    <row r="9" spans="1:4" x14ac:dyDescent="0.25">
      <c r="A9" t="s">
        <v>41</v>
      </c>
      <c r="B9" s="40" t="str">
        <f>'Summary Chart'!H16</f>
        <v>FOC</v>
      </c>
    </row>
    <row r="10" spans="1:4" x14ac:dyDescent="0.25">
      <c r="A10" t="s">
        <v>40</v>
      </c>
      <c r="B10" s="40" t="str">
        <f>'Summary Chart'!I16</f>
        <v>FOC</v>
      </c>
    </row>
    <row r="11" spans="1:4" x14ac:dyDescent="0.25">
      <c r="B11" s="40"/>
    </row>
    <row r="12" spans="1:4" x14ac:dyDescent="0.25">
      <c r="A12" s="55" t="s">
        <v>60</v>
      </c>
    </row>
    <row r="13" spans="1:4" x14ac:dyDescent="0.25">
      <c r="A13" t="s">
        <v>41</v>
      </c>
      <c r="B13" s="40">
        <f>'Summary Chart'!J16</f>
        <v>9</v>
      </c>
    </row>
    <row r="14" spans="1:4" x14ac:dyDescent="0.25">
      <c r="A14" t="s">
        <v>40</v>
      </c>
      <c r="B14" s="40">
        <f>'Summary Chart'!K16</f>
        <v>9</v>
      </c>
    </row>
    <row r="15" spans="1:4" x14ac:dyDescent="0.25">
      <c r="B15" s="40"/>
    </row>
    <row r="16" spans="1:4" ht="15.75" x14ac:dyDescent="0.25">
      <c r="A16" s="61" t="s">
        <v>111</v>
      </c>
      <c r="B16" s="59"/>
      <c r="C16" s="60"/>
      <c r="D16" s="60"/>
    </row>
    <row r="17" spans="1:4" ht="15.75" x14ac:dyDescent="0.25">
      <c r="A17" s="61" t="s">
        <v>112</v>
      </c>
      <c r="B17" s="53"/>
      <c r="C17" s="60"/>
      <c r="D17" s="60"/>
    </row>
    <row r="18" spans="1:4" ht="15.75" x14ac:dyDescent="0.25">
      <c r="A18" s="59"/>
      <c r="B18" s="59"/>
      <c r="C18" s="60"/>
      <c r="D18" s="60"/>
    </row>
    <row r="19" spans="1:4" ht="15.75" x14ac:dyDescent="0.25">
      <c r="A19" s="48" t="s">
        <v>113</v>
      </c>
      <c r="B19" s="53" t="s">
        <v>114</v>
      </c>
      <c r="C19" s="60"/>
      <c r="D19" s="60"/>
    </row>
    <row r="20" spans="1:4" ht="15.75" x14ac:dyDescent="0.25">
      <c r="A20" s="59"/>
      <c r="B20" s="53" t="s">
        <v>115</v>
      </c>
      <c r="D20" s="60"/>
    </row>
    <row r="21" spans="1:4" ht="15.75" x14ac:dyDescent="0.25">
      <c r="A21" s="59"/>
      <c r="B21" s="53" t="s">
        <v>116</v>
      </c>
      <c r="D21" s="60"/>
    </row>
    <row r="22" spans="1:4" ht="15.75" x14ac:dyDescent="0.25">
      <c r="B22" s="53" t="s">
        <v>11</v>
      </c>
    </row>
    <row r="23" spans="1:4" x14ac:dyDescent="0.25">
      <c r="A23" s="3"/>
    </row>
    <row r="24" spans="1:4" ht="15.75" x14ac:dyDescent="0.25">
      <c r="A24" s="49" t="s">
        <v>117</v>
      </c>
    </row>
    <row r="25" spans="1:4" ht="15.75" x14ac:dyDescent="0.25">
      <c r="A25" s="61" t="s">
        <v>118</v>
      </c>
    </row>
    <row r="27" spans="1:4" ht="15.75" x14ac:dyDescent="0.25">
      <c r="A27" s="48" t="s">
        <v>119</v>
      </c>
      <c r="B27" s="53" t="s">
        <v>120</v>
      </c>
    </row>
    <row r="28" spans="1:4" ht="15.75" x14ac:dyDescent="0.25">
      <c r="B28" s="53" t="s">
        <v>121</v>
      </c>
    </row>
    <row r="30" spans="1:4" ht="15.75" x14ac:dyDescent="0.25">
      <c r="A30" s="48" t="s">
        <v>122</v>
      </c>
      <c r="B30" s="53" t="s">
        <v>123</v>
      </c>
    </row>
    <row r="31" spans="1:4" ht="15.75" x14ac:dyDescent="0.25">
      <c r="B31" s="53" t="s">
        <v>124</v>
      </c>
    </row>
    <row r="32" spans="1:4" ht="15.75" x14ac:dyDescent="0.25">
      <c r="B32" s="53" t="s">
        <v>125</v>
      </c>
    </row>
    <row r="33" spans="1:2" ht="15.75" x14ac:dyDescent="0.25">
      <c r="B33" s="53"/>
    </row>
    <row r="34" spans="1:2" ht="15.75" x14ac:dyDescent="0.25">
      <c r="A34" s="48" t="s">
        <v>126</v>
      </c>
      <c r="B34" s="53" t="s">
        <v>127</v>
      </c>
    </row>
    <row r="35" spans="1:2" ht="15.75" x14ac:dyDescent="0.25">
      <c r="B35" s="53" t="s">
        <v>128</v>
      </c>
    </row>
    <row r="36" spans="1:2" ht="15.75" x14ac:dyDescent="0.25">
      <c r="B36" s="53"/>
    </row>
    <row r="37" spans="1:2" ht="15.75" x14ac:dyDescent="0.25">
      <c r="A37" s="48" t="s">
        <v>129</v>
      </c>
      <c r="B37" s="53" t="s">
        <v>130</v>
      </c>
    </row>
    <row r="38" spans="1:2" ht="15.75" x14ac:dyDescent="0.25">
      <c r="B38" s="53" t="s">
        <v>131</v>
      </c>
    </row>
    <row r="39" spans="1:2" ht="15.75" x14ac:dyDescent="0.25">
      <c r="B39" s="53"/>
    </row>
    <row r="40" spans="1:2" ht="15.75" x14ac:dyDescent="0.25">
      <c r="A40" s="48" t="s">
        <v>132</v>
      </c>
      <c r="B40" s="53" t="s">
        <v>133</v>
      </c>
    </row>
    <row r="42" spans="1:2" ht="15.75" x14ac:dyDescent="0.25">
      <c r="A42" s="61" t="s">
        <v>134</v>
      </c>
    </row>
    <row r="43" spans="1:2" ht="15.75" x14ac:dyDescent="0.25">
      <c r="A43" s="61" t="s">
        <v>135</v>
      </c>
    </row>
    <row r="45" spans="1:2" ht="17.25" x14ac:dyDescent="0.3">
      <c r="A45" s="155" t="s">
        <v>266</v>
      </c>
    </row>
    <row r="46" spans="1:2" ht="17.25" x14ac:dyDescent="0.3">
      <c r="A46" s="155" t="s">
        <v>267</v>
      </c>
    </row>
    <row r="47" spans="1:2" x14ac:dyDescent="0.25">
      <c r="A47" s="155" t="s">
        <v>265</v>
      </c>
    </row>
  </sheetData>
  <sheetProtection password="C71F" sheet="1" objects="1" scenarios="1"/>
  <pageMargins left="0.51181102362204722" right="0.51181102362204722" top="0.74803149606299213" bottom="0.74803149606299213"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L18"/>
  <sheetViews>
    <sheetView workbookViewId="0">
      <selection activeCell="E8" sqref="E8:G8"/>
    </sheetView>
  </sheetViews>
  <sheetFormatPr defaultRowHeight="15" x14ac:dyDescent="0.25"/>
  <cols>
    <col min="1" max="1" width="23.28515625" customWidth="1"/>
    <col min="2" max="2" width="26" customWidth="1"/>
    <col min="11" max="13" width="0" hidden="1" customWidth="1"/>
  </cols>
  <sheetData>
    <row r="2" spans="1:12" ht="23.25" x14ac:dyDescent="0.35">
      <c r="A2" s="41" t="s">
        <v>136</v>
      </c>
      <c r="B2" s="41"/>
    </row>
    <row r="3" spans="1:12" ht="15" customHeight="1" x14ac:dyDescent="0.35">
      <c r="A3" s="41"/>
      <c r="B3" s="41"/>
    </row>
    <row r="4" spans="1:12" x14ac:dyDescent="0.25">
      <c r="A4" s="55" t="s">
        <v>42</v>
      </c>
    </row>
    <row r="5" spans="1:12" x14ac:dyDescent="0.25">
      <c r="A5" t="s">
        <v>41</v>
      </c>
      <c r="B5" s="40">
        <v>55</v>
      </c>
    </row>
    <row r="6" spans="1:12" x14ac:dyDescent="0.25">
      <c r="A6" t="s">
        <v>40</v>
      </c>
      <c r="B6" s="40">
        <v>55</v>
      </c>
      <c r="D6" s="40"/>
    </row>
    <row r="7" spans="1:12" ht="15.75" thickBot="1" x14ac:dyDescent="0.3"/>
    <row r="8" spans="1:12" ht="15.75" thickBot="1" x14ac:dyDescent="0.3">
      <c r="A8" s="55" t="s">
        <v>59</v>
      </c>
      <c r="B8" s="3" t="s">
        <v>218</v>
      </c>
      <c r="E8" s="250"/>
      <c r="F8" s="251"/>
      <c r="G8" s="252"/>
      <c r="K8">
        <f>ROUNDUP((E8*0.005),0)</f>
        <v>0</v>
      </c>
      <c r="L8" s="40" t="s">
        <v>137</v>
      </c>
    </row>
    <row r="9" spans="1:12" x14ac:dyDescent="0.25">
      <c r="A9" t="s">
        <v>41</v>
      </c>
      <c r="B9" s="99" t="str">
        <f>IF(E8=0,"",K8)</f>
        <v/>
      </c>
      <c r="L9" s="40" t="s">
        <v>137</v>
      </c>
    </row>
    <row r="10" spans="1:12" x14ac:dyDescent="0.25">
      <c r="A10" t="s">
        <v>40</v>
      </c>
      <c r="B10" s="99" t="str">
        <f>IF(E8=0,"",K8)</f>
        <v/>
      </c>
    </row>
    <row r="11" spans="1:12" x14ac:dyDescent="0.25">
      <c r="B11" s="40"/>
    </row>
    <row r="12" spans="1:12" x14ac:dyDescent="0.25">
      <c r="A12" s="55" t="s">
        <v>60</v>
      </c>
    </row>
    <row r="13" spans="1:12" x14ac:dyDescent="0.25">
      <c r="A13" t="s">
        <v>41</v>
      </c>
      <c r="B13" s="40">
        <f>'Summary Chart'!J18</f>
        <v>55</v>
      </c>
    </row>
    <row r="14" spans="1:12" x14ac:dyDescent="0.25">
      <c r="A14" t="s">
        <v>40</v>
      </c>
      <c r="B14" s="40">
        <f>'Summary Chart'!K18</f>
        <v>55</v>
      </c>
    </row>
    <row r="15" spans="1:12" x14ac:dyDescent="0.25">
      <c r="B15" s="40"/>
    </row>
    <row r="16" spans="1:12" ht="15.75" x14ac:dyDescent="0.25">
      <c r="A16" s="61" t="s">
        <v>138</v>
      </c>
    </row>
    <row r="18" spans="1:1" x14ac:dyDescent="0.25">
      <c r="A18" s="3"/>
    </row>
  </sheetData>
  <sheetProtection algorithmName="SHA-512" hashValue="CsIRsRlQCHCldxAeqktfCC3qOR0vzVv3gEbvCl84R9Rq1uRSqyq3IlvelcQgg8n5m+YLOObZkVpi9iJ9r3XTJA==" saltValue="9KRDzhJ/sOY18OCfyH1NeA==" spinCount="100000" sheet="1" objects="1" scenarios="1"/>
  <mergeCells count="1">
    <mergeCell ref="E8:G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17"/>
  <sheetViews>
    <sheetView workbookViewId="0">
      <selection activeCell="B15" sqref="B15"/>
    </sheetView>
  </sheetViews>
  <sheetFormatPr defaultRowHeight="15" x14ac:dyDescent="0.25"/>
  <cols>
    <col min="1" max="1" width="22.28515625" customWidth="1"/>
  </cols>
  <sheetData>
    <row r="2" spans="1:2" ht="23.25" x14ac:dyDescent="0.35">
      <c r="A2" s="41" t="s">
        <v>139</v>
      </c>
    </row>
    <row r="3" spans="1:2" ht="23.25" x14ac:dyDescent="0.35">
      <c r="A3" s="41"/>
    </row>
    <row r="4" spans="1:2" x14ac:dyDescent="0.25">
      <c r="A4" s="55" t="s">
        <v>42</v>
      </c>
    </row>
    <row r="5" spans="1:2" x14ac:dyDescent="0.25">
      <c r="A5" t="s">
        <v>41</v>
      </c>
      <c r="B5" s="40">
        <v>56</v>
      </c>
    </row>
    <row r="6" spans="1:2" x14ac:dyDescent="0.25">
      <c r="A6" t="s">
        <v>40</v>
      </c>
      <c r="B6" s="40">
        <v>56</v>
      </c>
    </row>
    <row r="8" spans="1:2" x14ac:dyDescent="0.25">
      <c r="A8" s="55" t="s">
        <v>59</v>
      </c>
    </row>
    <row r="9" spans="1:2" x14ac:dyDescent="0.25">
      <c r="A9" t="s">
        <v>41</v>
      </c>
      <c r="B9" s="40">
        <v>56</v>
      </c>
    </row>
    <row r="10" spans="1:2" x14ac:dyDescent="0.25">
      <c r="A10" t="s">
        <v>40</v>
      </c>
      <c r="B10" s="40">
        <v>56</v>
      </c>
    </row>
    <row r="11" spans="1:2" x14ac:dyDescent="0.25">
      <c r="B11" s="40"/>
    </row>
    <row r="12" spans="1:2" x14ac:dyDescent="0.25">
      <c r="A12" s="55" t="s">
        <v>60</v>
      </c>
    </row>
    <row r="13" spans="1:2" x14ac:dyDescent="0.25">
      <c r="A13" t="s">
        <v>41</v>
      </c>
      <c r="B13" s="40">
        <v>56</v>
      </c>
    </row>
    <row r="14" spans="1:2" x14ac:dyDescent="0.25">
      <c r="A14" t="s">
        <v>40</v>
      </c>
      <c r="B14" s="40">
        <v>56</v>
      </c>
    </row>
    <row r="16" spans="1:2" x14ac:dyDescent="0.25">
      <c r="A16" s="3" t="s">
        <v>140</v>
      </c>
    </row>
    <row r="17" spans="1:1" x14ac:dyDescent="0.25">
      <c r="A17" t="s">
        <v>141</v>
      </c>
    </row>
  </sheetData>
  <sheetProtection algorithmName="SHA-512" hashValue="MPzdqhS0lreUDDaGfJBkRyNZ2xDK/oUr1EzCpwoPvho2Xt3l5+z+e8peR5qwNi7H2LgO2xbO8fK2eyzs8E20MQ==" saltValue="sUKqZrfeWPto7mMZ0R8UTA==" spinCount="100000" sheet="1" objects="1" scenarios="1"/>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K66"/>
  <sheetViews>
    <sheetView workbookViewId="0">
      <selection activeCell="C26" sqref="C26"/>
    </sheetView>
  </sheetViews>
  <sheetFormatPr defaultRowHeight="15" x14ac:dyDescent="0.25"/>
  <cols>
    <col min="1" max="6" width="18.7109375" customWidth="1"/>
    <col min="7" max="7" width="13.7109375" customWidth="1"/>
    <col min="8" max="8" width="14.5703125" customWidth="1"/>
    <col min="9" max="9" width="8.5703125" customWidth="1"/>
    <col min="10" max="10" width="11.5703125" hidden="1" customWidth="1"/>
    <col min="11" max="11" width="9.140625" hidden="1" customWidth="1"/>
    <col min="12" max="12" width="9.140625" customWidth="1"/>
  </cols>
  <sheetData>
    <row r="2" spans="1:7" ht="23.25" x14ac:dyDescent="0.35">
      <c r="A2" s="41" t="s">
        <v>142</v>
      </c>
      <c r="B2" s="41"/>
    </row>
    <row r="3" spans="1:7" ht="15" customHeight="1" x14ac:dyDescent="0.35">
      <c r="A3" s="41"/>
      <c r="B3" s="41"/>
    </row>
    <row r="4" spans="1:7" x14ac:dyDescent="0.25">
      <c r="A4" s="55" t="s">
        <v>42</v>
      </c>
    </row>
    <row r="5" spans="1:7" x14ac:dyDescent="0.25">
      <c r="A5" t="s">
        <v>41</v>
      </c>
      <c r="B5" s="58">
        <v>37.5</v>
      </c>
      <c r="C5" s="40"/>
    </row>
    <row r="6" spans="1:7" x14ac:dyDescent="0.25">
      <c r="A6" t="s">
        <v>40</v>
      </c>
      <c r="B6" s="58">
        <v>37.5</v>
      </c>
      <c r="C6" s="40"/>
      <c r="D6" s="40"/>
    </row>
    <row r="8" spans="1:7" x14ac:dyDescent="0.25">
      <c r="A8" s="55" t="s">
        <v>94</v>
      </c>
      <c r="B8" t="s">
        <v>224</v>
      </c>
    </row>
    <row r="9" spans="1:7" ht="15.75" thickBot="1" x14ac:dyDescent="0.3">
      <c r="A9" t="s">
        <v>40</v>
      </c>
      <c r="B9" s="58">
        <v>37.5</v>
      </c>
    </row>
    <row r="10" spans="1:7" x14ac:dyDescent="0.25">
      <c r="A10" s="274" t="s">
        <v>143</v>
      </c>
      <c r="B10" s="275"/>
      <c r="C10" s="274" t="s">
        <v>144</v>
      </c>
      <c r="D10" s="275"/>
      <c r="E10" s="274" t="s">
        <v>145</v>
      </c>
      <c r="F10" s="275"/>
      <c r="G10" s="200" t="s">
        <v>146</v>
      </c>
    </row>
    <row r="11" spans="1:7" ht="15.75" thickBot="1" x14ac:dyDescent="0.3">
      <c r="A11" s="276"/>
      <c r="B11" s="277"/>
      <c r="C11" s="276"/>
      <c r="D11" s="277"/>
      <c r="E11" s="276"/>
      <c r="F11" s="277"/>
      <c r="G11" s="225"/>
    </row>
    <row r="12" spans="1:7" ht="15.75" thickBot="1" x14ac:dyDescent="0.3">
      <c r="A12" s="68" t="s">
        <v>147</v>
      </c>
      <c r="B12" s="69" t="s">
        <v>148</v>
      </c>
      <c r="C12" s="68" t="s">
        <v>147</v>
      </c>
      <c r="D12" s="69" t="s">
        <v>148</v>
      </c>
      <c r="E12" s="70" t="s">
        <v>147</v>
      </c>
      <c r="F12" s="71" t="s">
        <v>148</v>
      </c>
      <c r="G12" s="67"/>
    </row>
    <row r="13" spans="1:7" x14ac:dyDescent="0.25">
      <c r="A13" s="107">
        <v>0.5</v>
      </c>
      <c r="B13" s="168">
        <v>1666.99</v>
      </c>
      <c r="C13" s="109">
        <v>0.5</v>
      </c>
      <c r="D13" s="170">
        <v>2500.4899999999998</v>
      </c>
      <c r="E13" s="111">
        <v>0.5</v>
      </c>
      <c r="F13" s="172">
        <v>1250.49</v>
      </c>
      <c r="G13" s="72">
        <v>25</v>
      </c>
    </row>
    <row r="14" spans="1:7" x14ac:dyDescent="0.25">
      <c r="A14" s="107">
        <v>1667</v>
      </c>
      <c r="B14" s="168">
        <v>5000.49</v>
      </c>
      <c r="C14" s="109">
        <v>2500.5</v>
      </c>
      <c r="D14" s="170">
        <v>7500.49</v>
      </c>
      <c r="E14" s="112">
        <v>1250.5</v>
      </c>
      <c r="F14" s="173">
        <v>3750.49</v>
      </c>
      <c r="G14" s="72">
        <v>50</v>
      </c>
    </row>
    <row r="15" spans="1:7" x14ac:dyDescent="0.25">
      <c r="A15" s="107">
        <v>5000.5</v>
      </c>
      <c r="B15" s="168">
        <v>10000.49</v>
      </c>
      <c r="C15" s="109">
        <v>7500.5</v>
      </c>
      <c r="D15" s="170">
        <v>15000.49</v>
      </c>
      <c r="E15" s="112">
        <v>3750.5</v>
      </c>
      <c r="F15" s="173">
        <v>7500.49</v>
      </c>
      <c r="G15" s="72">
        <v>100</v>
      </c>
    </row>
    <row r="16" spans="1:7" x14ac:dyDescent="0.25">
      <c r="A16" s="107">
        <v>10000.5</v>
      </c>
      <c r="B16" s="168">
        <v>15000.49</v>
      </c>
      <c r="C16" s="109">
        <v>15000.5</v>
      </c>
      <c r="D16" s="170">
        <v>22500.49</v>
      </c>
      <c r="E16" s="112">
        <v>7500.5</v>
      </c>
      <c r="F16" s="173">
        <v>11250.49</v>
      </c>
      <c r="G16" s="72">
        <v>150</v>
      </c>
    </row>
    <row r="17" spans="1:11" x14ac:dyDescent="0.25">
      <c r="A17" s="107">
        <v>15000.5</v>
      </c>
      <c r="B17" s="168">
        <v>25000.49</v>
      </c>
      <c r="C17" s="109">
        <v>22500.5</v>
      </c>
      <c r="D17" s="170">
        <v>37500.49</v>
      </c>
      <c r="E17" s="112">
        <v>11250.5</v>
      </c>
      <c r="F17" s="173">
        <v>18750.490000000002</v>
      </c>
      <c r="G17" s="72">
        <v>200</v>
      </c>
    </row>
    <row r="18" spans="1:11" x14ac:dyDescent="0.25">
      <c r="A18" s="107">
        <v>25000.5</v>
      </c>
      <c r="B18" s="168">
        <v>41666.99</v>
      </c>
      <c r="C18" s="109">
        <v>37500.5</v>
      </c>
      <c r="D18" s="170">
        <v>62500.49</v>
      </c>
      <c r="E18" s="112">
        <v>18750.5</v>
      </c>
      <c r="F18" s="173">
        <v>31250.49</v>
      </c>
      <c r="G18" s="72">
        <v>250</v>
      </c>
    </row>
    <row r="19" spans="1:11" x14ac:dyDescent="0.25">
      <c r="A19" s="107">
        <v>41667</v>
      </c>
      <c r="B19" s="168">
        <v>83333.490000000005</v>
      </c>
      <c r="C19" s="109">
        <v>62500.5</v>
      </c>
      <c r="D19" s="170">
        <v>125000.49</v>
      </c>
      <c r="E19" s="112">
        <v>31250.5</v>
      </c>
      <c r="F19" s="173">
        <v>62500.49</v>
      </c>
      <c r="G19" s="72">
        <v>325</v>
      </c>
    </row>
    <row r="20" spans="1:11" x14ac:dyDescent="0.25">
      <c r="A20" s="107">
        <v>83333.5</v>
      </c>
      <c r="B20" s="168">
        <v>166666.99</v>
      </c>
      <c r="C20" s="109">
        <v>125000.5</v>
      </c>
      <c r="D20" s="170">
        <v>250000.49</v>
      </c>
      <c r="E20" s="112">
        <v>62500.5</v>
      </c>
      <c r="F20" s="173">
        <v>125000.49</v>
      </c>
      <c r="G20" s="72">
        <v>375</v>
      </c>
    </row>
    <row r="21" spans="1:11" ht="15.75" thickBot="1" x14ac:dyDescent="0.3">
      <c r="A21" s="108">
        <v>166667</v>
      </c>
      <c r="B21" s="169">
        <v>333333</v>
      </c>
      <c r="C21" s="110">
        <v>250000.5</v>
      </c>
      <c r="D21" s="171">
        <v>500000</v>
      </c>
      <c r="E21" s="113">
        <v>125000.5</v>
      </c>
      <c r="F21" s="174">
        <v>250000</v>
      </c>
      <c r="G21" s="73">
        <v>500</v>
      </c>
    </row>
    <row r="23" spans="1:11" ht="15.75" thickBot="1" x14ac:dyDescent="0.3">
      <c r="A23" s="3" t="s">
        <v>222</v>
      </c>
    </row>
    <row r="24" spans="1:11" ht="9" customHeight="1" x14ac:dyDescent="0.25">
      <c r="G24" s="267" t="s">
        <v>146</v>
      </c>
    </row>
    <row r="25" spans="1:11" ht="15.75" customHeight="1" thickBot="1" x14ac:dyDescent="0.3">
      <c r="E25" s="3"/>
      <c r="F25" s="5" t="s">
        <v>213</v>
      </c>
      <c r="G25" s="268"/>
      <c r="H25" s="104"/>
    </row>
    <row r="26" spans="1:11" ht="15.75" x14ac:dyDescent="0.25">
      <c r="A26" t="s">
        <v>323</v>
      </c>
      <c r="E26" s="97" t="s">
        <v>214</v>
      </c>
      <c r="F26" s="118"/>
      <c r="G26" s="176" t="str">
        <f>IF(K26=0,"",IF(K26&lt;=809,"Inv too low",IF(K26&gt;=810,K26)))</f>
        <v/>
      </c>
      <c r="H26" s="105"/>
      <c r="J26">
        <f>(F26*8)*0.002</f>
        <v>0</v>
      </c>
      <c r="K26">
        <f>J26/4</f>
        <v>0</v>
      </c>
    </row>
    <row r="27" spans="1:11" ht="15.75" customHeight="1" x14ac:dyDescent="0.25">
      <c r="A27" t="s">
        <v>322</v>
      </c>
      <c r="E27" s="97" t="s">
        <v>215</v>
      </c>
      <c r="F27" s="119"/>
      <c r="G27" s="175" t="str">
        <f>IF(K27=0,"",IF(K27&lt;=809,"Inv too low",IF(K27&gt;=810,K27)))</f>
        <v/>
      </c>
      <c r="H27" s="105"/>
      <c r="J27">
        <f>(F27*4)*0.002</f>
        <v>0</v>
      </c>
      <c r="K27">
        <f>J27/4</f>
        <v>0</v>
      </c>
    </row>
    <row r="28" spans="1:11" ht="16.5" thickBot="1" x14ac:dyDescent="0.3">
      <c r="A28" t="s">
        <v>324</v>
      </c>
      <c r="E28" s="97" t="s">
        <v>216</v>
      </c>
      <c r="F28" s="96"/>
      <c r="G28" s="177" t="str">
        <f>IF(K28=0,"",IF(K28&lt;=799,"Inv too low",IF(K28&gt;=800,K28)))</f>
        <v/>
      </c>
      <c r="H28" s="105"/>
      <c r="J28" s="106">
        <f>(F28*6)*0.002</f>
        <v>0</v>
      </c>
      <c r="K28" s="106">
        <f>J28/4</f>
        <v>0</v>
      </c>
    </row>
    <row r="29" spans="1:11" x14ac:dyDescent="0.25">
      <c r="A29" t="s">
        <v>321</v>
      </c>
    </row>
    <row r="31" spans="1:11" ht="10.5" customHeight="1" x14ac:dyDescent="0.25"/>
    <row r="32" spans="1:11" ht="15.75" thickBot="1" x14ac:dyDescent="0.3">
      <c r="A32" s="55" t="s">
        <v>176</v>
      </c>
      <c r="D32" t="s">
        <v>41</v>
      </c>
      <c r="E32" t="s">
        <v>40</v>
      </c>
    </row>
    <row r="33" spans="1:6" ht="18" customHeight="1" x14ac:dyDescent="0.25">
      <c r="A33" s="64" t="s">
        <v>273</v>
      </c>
      <c r="B33" s="75"/>
      <c r="C33" s="75"/>
      <c r="D33" s="76">
        <v>500</v>
      </c>
      <c r="E33" s="77">
        <f>D33</f>
        <v>500</v>
      </c>
    </row>
    <row r="34" spans="1:6" ht="18" customHeight="1" x14ac:dyDescent="0.25">
      <c r="A34" s="65" t="s">
        <v>150</v>
      </c>
      <c r="B34" s="63"/>
      <c r="C34" s="63"/>
      <c r="D34" s="74">
        <v>500</v>
      </c>
      <c r="E34" s="78">
        <f t="shared" ref="E34:E51" si="0">D34</f>
        <v>500</v>
      </c>
      <c r="F34" s="51"/>
    </row>
    <row r="35" spans="1:6" ht="18" customHeight="1" x14ac:dyDescent="0.25">
      <c r="A35" s="65" t="s">
        <v>149</v>
      </c>
      <c r="B35" s="63"/>
      <c r="C35" s="63"/>
      <c r="D35" s="74">
        <v>500</v>
      </c>
      <c r="E35" s="78">
        <f t="shared" si="0"/>
        <v>500</v>
      </c>
      <c r="F35" s="51"/>
    </row>
    <row r="36" spans="1:6" ht="18" customHeight="1" x14ac:dyDescent="0.25">
      <c r="A36" s="65" t="s">
        <v>151</v>
      </c>
      <c r="B36" s="63"/>
      <c r="C36" s="63"/>
      <c r="D36" s="74">
        <v>500</v>
      </c>
      <c r="E36" s="78">
        <f t="shared" si="0"/>
        <v>500</v>
      </c>
    </row>
    <row r="37" spans="1:6" ht="18" customHeight="1" x14ac:dyDescent="0.25">
      <c r="A37" s="65" t="s">
        <v>152</v>
      </c>
      <c r="B37" s="63"/>
      <c r="C37" s="63"/>
      <c r="D37" s="74">
        <v>500</v>
      </c>
      <c r="E37" s="78">
        <f t="shared" si="0"/>
        <v>500</v>
      </c>
    </row>
    <row r="38" spans="1:6" ht="18" customHeight="1" x14ac:dyDescent="0.25">
      <c r="A38" s="65" t="s">
        <v>153</v>
      </c>
      <c r="B38" s="63"/>
      <c r="C38" s="63"/>
      <c r="D38" s="74">
        <v>500</v>
      </c>
      <c r="E38" s="78">
        <f t="shared" si="0"/>
        <v>500</v>
      </c>
    </row>
    <row r="39" spans="1:6" ht="18" customHeight="1" thickBot="1" x14ac:dyDescent="0.3">
      <c r="A39" s="66" t="s">
        <v>154</v>
      </c>
      <c r="B39" s="79"/>
      <c r="C39" s="79"/>
      <c r="D39" s="80">
        <v>500</v>
      </c>
      <c r="E39" s="81">
        <f t="shared" si="0"/>
        <v>500</v>
      </c>
    </row>
    <row r="40" spans="1:6" ht="16.5" thickBot="1" x14ac:dyDescent="0.3">
      <c r="A40" s="61" t="s">
        <v>317</v>
      </c>
      <c r="B40" s="40"/>
      <c r="C40" s="40"/>
      <c r="D40" s="40"/>
    </row>
    <row r="41" spans="1:6" ht="18" customHeight="1" x14ac:dyDescent="0.25">
      <c r="A41" s="64" t="s">
        <v>155</v>
      </c>
      <c r="B41" s="75"/>
      <c r="C41" s="75"/>
      <c r="D41" s="76">
        <v>500</v>
      </c>
      <c r="E41" s="77">
        <f>D41</f>
        <v>500</v>
      </c>
    </row>
    <row r="42" spans="1:6" ht="30" customHeight="1" x14ac:dyDescent="0.25">
      <c r="A42" s="269" t="s">
        <v>156</v>
      </c>
      <c r="B42" s="270"/>
      <c r="C42" s="270"/>
      <c r="D42" s="74">
        <v>500</v>
      </c>
      <c r="E42" s="78">
        <f t="shared" si="0"/>
        <v>500</v>
      </c>
    </row>
    <row r="43" spans="1:6" ht="18" customHeight="1" x14ac:dyDescent="0.25">
      <c r="A43" s="65" t="s">
        <v>157</v>
      </c>
      <c r="B43" s="63"/>
      <c r="C43" s="63"/>
      <c r="D43" s="74">
        <v>500</v>
      </c>
      <c r="E43" s="78">
        <f t="shared" si="0"/>
        <v>500</v>
      </c>
    </row>
    <row r="44" spans="1:6" ht="18" customHeight="1" x14ac:dyDescent="0.25">
      <c r="A44" s="65" t="s">
        <v>158</v>
      </c>
      <c r="B44" s="63"/>
      <c r="C44" s="63"/>
      <c r="D44" s="74">
        <v>500</v>
      </c>
      <c r="E44" s="78">
        <f t="shared" si="0"/>
        <v>500</v>
      </c>
    </row>
    <row r="45" spans="1:6" ht="30" customHeight="1" x14ac:dyDescent="0.25">
      <c r="A45" s="269" t="s">
        <v>159</v>
      </c>
      <c r="B45" s="270"/>
      <c r="C45" s="270"/>
      <c r="D45" s="74">
        <v>500</v>
      </c>
      <c r="E45" s="78">
        <f t="shared" si="0"/>
        <v>500</v>
      </c>
    </row>
    <row r="46" spans="1:6" ht="18" customHeight="1" x14ac:dyDescent="0.25">
      <c r="A46" s="65" t="s">
        <v>160</v>
      </c>
      <c r="B46" s="63"/>
      <c r="C46" s="63"/>
      <c r="D46" s="74">
        <v>500</v>
      </c>
      <c r="E46" s="78">
        <f t="shared" si="0"/>
        <v>500</v>
      </c>
    </row>
    <row r="47" spans="1:6" ht="18" customHeight="1" x14ac:dyDescent="0.25">
      <c r="A47" s="278" t="s">
        <v>81</v>
      </c>
      <c r="B47" s="279"/>
      <c r="C47" s="280"/>
      <c r="D47" s="74">
        <v>500</v>
      </c>
      <c r="E47" s="78">
        <f t="shared" si="0"/>
        <v>500</v>
      </c>
    </row>
    <row r="48" spans="1:6" ht="18" customHeight="1" x14ac:dyDescent="0.25">
      <c r="A48" s="278" t="s">
        <v>161</v>
      </c>
      <c r="B48" s="279"/>
      <c r="C48" s="280"/>
      <c r="D48" s="74">
        <v>500</v>
      </c>
      <c r="E48" s="78">
        <f>D48</f>
        <v>500</v>
      </c>
    </row>
    <row r="49" spans="1:5" ht="18" customHeight="1" x14ac:dyDescent="0.25">
      <c r="A49" s="278" t="s">
        <v>274</v>
      </c>
      <c r="B49" s="279"/>
      <c r="C49" s="280"/>
      <c r="D49" s="157">
        <v>37.5</v>
      </c>
      <c r="E49" s="159">
        <f>D49</f>
        <v>37.5</v>
      </c>
    </row>
    <row r="50" spans="1:5" ht="18" customHeight="1" x14ac:dyDescent="0.25">
      <c r="A50" s="278" t="s">
        <v>276</v>
      </c>
      <c r="B50" s="279"/>
      <c r="C50" s="280"/>
      <c r="D50" s="157">
        <v>37.5</v>
      </c>
      <c r="E50" s="159">
        <f>D50</f>
        <v>37.5</v>
      </c>
    </row>
    <row r="51" spans="1:5" ht="18" customHeight="1" thickBot="1" x14ac:dyDescent="0.3">
      <c r="A51" s="271" t="s">
        <v>275</v>
      </c>
      <c r="B51" s="272"/>
      <c r="C51" s="273"/>
      <c r="D51" s="158">
        <v>37.5</v>
      </c>
      <c r="E51" s="160">
        <f t="shared" si="0"/>
        <v>37.5</v>
      </c>
    </row>
    <row r="52" spans="1:5" ht="13.5" customHeight="1" x14ac:dyDescent="0.25"/>
    <row r="53" spans="1:5" x14ac:dyDescent="0.25">
      <c r="A53" s="3" t="s">
        <v>203</v>
      </c>
    </row>
    <row r="54" spans="1:5" x14ac:dyDescent="0.25">
      <c r="A54" s="3" t="s">
        <v>204</v>
      </c>
    </row>
    <row r="55" spans="1:5" ht="12.75" customHeight="1" x14ac:dyDescent="0.25">
      <c r="A55" s="3"/>
    </row>
    <row r="56" spans="1:5" x14ac:dyDescent="0.25">
      <c r="A56" s="3" t="s">
        <v>205</v>
      </c>
    </row>
    <row r="57" spans="1:5" x14ac:dyDescent="0.25">
      <c r="A57" s="3" t="s">
        <v>206</v>
      </c>
    </row>
    <row r="58" spans="1:5" ht="9" customHeight="1" x14ac:dyDescent="0.25"/>
    <row r="59" spans="1:5" x14ac:dyDescent="0.25">
      <c r="A59" s="26" t="s">
        <v>163</v>
      </c>
      <c r="B59" s="26"/>
      <c r="C59" s="26" t="s">
        <v>165</v>
      </c>
      <c r="D59" s="26"/>
      <c r="E59" s="26" t="s">
        <v>167</v>
      </c>
    </row>
    <row r="60" spans="1:5" x14ac:dyDescent="0.25">
      <c r="A60" s="26" t="s">
        <v>164</v>
      </c>
      <c r="B60" s="26"/>
      <c r="C60" s="26" t="s">
        <v>166</v>
      </c>
      <c r="D60" s="26"/>
      <c r="E60" s="26" t="s">
        <v>168</v>
      </c>
    </row>
    <row r="61" spans="1:5" x14ac:dyDescent="0.25">
      <c r="A61" s="26" t="s">
        <v>171</v>
      </c>
      <c r="B61" s="26"/>
      <c r="C61" s="26" t="s">
        <v>174</v>
      </c>
      <c r="D61" s="26"/>
      <c r="E61" s="26" t="s">
        <v>169</v>
      </c>
    </row>
    <row r="62" spans="1:5" x14ac:dyDescent="0.25">
      <c r="A62" s="26" t="s">
        <v>172</v>
      </c>
      <c r="B62" s="26"/>
      <c r="C62" s="26" t="s">
        <v>173</v>
      </c>
      <c r="D62" s="26"/>
      <c r="E62" s="26" t="s">
        <v>170</v>
      </c>
    </row>
    <row r="66" spans="1:1" ht="15.75" x14ac:dyDescent="0.25">
      <c r="A66" s="53"/>
    </row>
  </sheetData>
  <sheetProtection algorithmName="SHA-512" hashValue="hFHjBKO1tztScUlJBF6JJi5+N513yYjpIgtxnqbbCtAEXKNgQOC0llO3YBom6joDajwbiPFo/x5h4oB16dBJhA==" saltValue="Ol3C47BIrL5ciqbldgVz+g==" spinCount="100000" sheet="1" objects="1" scenarios="1"/>
  <mergeCells count="12">
    <mergeCell ref="G24:G25"/>
    <mergeCell ref="G10:G11"/>
    <mergeCell ref="A42:C42"/>
    <mergeCell ref="A45:C45"/>
    <mergeCell ref="A51:C51"/>
    <mergeCell ref="A10:B11"/>
    <mergeCell ref="C10:D11"/>
    <mergeCell ref="E10:F11"/>
    <mergeCell ref="A47:C47"/>
    <mergeCell ref="A49:C49"/>
    <mergeCell ref="A50:C50"/>
    <mergeCell ref="A48:C48"/>
  </mergeCells>
  <pageMargins left="0.7" right="0.7" top="0.75" bottom="0.75" header="0.3" footer="0.3"/>
  <pageSetup paperSize="9" scale="69" orientation="portrait" horizontalDpi="4294967295" verticalDpi="4294967295" r:id="rId1"/>
  <rowBreaks count="1" manualBreakCount="1">
    <brk id="30" max="16383" man="1"/>
  </rowBreaks>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44"/>
  <sheetViews>
    <sheetView topLeftCell="A25" workbookViewId="0">
      <selection activeCell="F38" sqref="F38"/>
    </sheetView>
  </sheetViews>
  <sheetFormatPr defaultRowHeight="15" x14ac:dyDescent="0.25"/>
  <cols>
    <col min="1" max="3" width="18.7109375" customWidth="1"/>
    <col min="4" max="5" width="13.7109375" customWidth="1"/>
    <col min="6" max="6" width="18.7109375" customWidth="1"/>
    <col min="7" max="7" width="13.7109375" hidden="1" customWidth="1"/>
    <col min="8" max="8" width="14.5703125" hidden="1" customWidth="1"/>
    <col min="9" max="12" width="0" hidden="1" customWidth="1"/>
  </cols>
  <sheetData>
    <row r="2" spans="1:12" ht="23.25" x14ac:dyDescent="0.35">
      <c r="A2" s="41" t="s">
        <v>17</v>
      </c>
      <c r="B2" s="41"/>
    </row>
    <row r="3" spans="1:12" ht="15" customHeight="1" x14ac:dyDescent="0.35">
      <c r="A3" s="41"/>
      <c r="B3" s="41"/>
    </row>
    <row r="4" spans="1:12" x14ac:dyDescent="0.25">
      <c r="A4" s="55" t="s">
        <v>42</v>
      </c>
    </row>
    <row r="5" spans="1:12" x14ac:dyDescent="0.25">
      <c r="A5" t="s">
        <v>41</v>
      </c>
      <c r="B5" s="40">
        <f>'Summary Chart'!F22</f>
        <v>200</v>
      </c>
      <c r="C5" s="40"/>
      <c r="G5" t="s">
        <v>220</v>
      </c>
      <c r="H5" s="102">
        <f>'Summary Chart'!H22</f>
        <v>400</v>
      </c>
      <c r="I5" s="102" t="e">
        <f>H5+J8</f>
        <v>#VALUE!</v>
      </c>
      <c r="J5">
        <v>20</v>
      </c>
    </row>
    <row r="6" spans="1:12" x14ac:dyDescent="0.25">
      <c r="A6" t="s">
        <v>40</v>
      </c>
      <c r="B6" s="40">
        <f>'Summary Chart'!G22</f>
        <v>200</v>
      </c>
      <c r="C6" s="40"/>
      <c r="D6" s="40"/>
      <c r="G6" t="s">
        <v>221</v>
      </c>
      <c r="H6" s="40">
        <f>'Summary Chart'!I22</f>
        <v>300</v>
      </c>
      <c r="I6" s="102" t="e">
        <f>H6+J9</f>
        <v>#VALUE!</v>
      </c>
    </row>
    <row r="7" spans="1:12" ht="12" customHeight="1" thickBot="1" x14ac:dyDescent="0.3">
      <c r="D7" s="103" t="s">
        <v>20</v>
      </c>
      <c r="E7" s="103" t="s">
        <v>21</v>
      </c>
    </row>
    <row r="8" spans="1:12" ht="15.75" thickBot="1" x14ac:dyDescent="0.3">
      <c r="A8" s="55" t="s">
        <v>94</v>
      </c>
      <c r="B8" s="3" t="s">
        <v>219</v>
      </c>
      <c r="D8" s="122"/>
      <c r="E8" s="123"/>
      <c r="F8" s="98"/>
      <c r="G8" s="98">
        <f>D8-60000</f>
        <v>-60000</v>
      </c>
      <c r="H8" t="str">
        <f>IF(G8&gt;=1,G8/10000,"")</f>
        <v/>
      </c>
      <c r="I8" t="e">
        <f>ROUNDUP(H8,0)</f>
        <v>#VALUE!</v>
      </c>
      <c r="J8" t="e">
        <f>J5*I8</f>
        <v>#VALUE!</v>
      </c>
      <c r="K8">
        <f>IF(D8&lt;=60000,H5,I5)</f>
        <v>400</v>
      </c>
      <c r="L8" t="str">
        <f>IF(D8=0,"",K8)</f>
        <v/>
      </c>
    </row>
    <row r="9" spans="1:12" x14ac:dyDescent="0.25">
      <c r="A9" t="str">
        <f>"Original"&amp;" "&amp;"£"&amp;'Summary Chart'!H22</f>
        <v>Original £400</v>
      </c>
      <c r="B9" s="101" t="str">
        <f>L8</f>
        <v/>
      </c>
      <c r="G9" s="98">
        <f>E8-60000</f>
        <v>-60000</v>
      </c>
      <c r="H9" t="str">
        <f>IF(E8&gt;=1,G9/10000,"")</f>
        <v/>
      </c>
      <c r="I9" t="e">
        <f>ROUNDUP(H9,0)</f>
        <v>#VALUE!</v>
      </c>
      <c r="J9" t="e">
        <f>J5*I9</f>
        <v>#VALUE!</v>
      </c>
      <c r="K9">
        <f>IF(E8&lt;=60000,H6,I6)</f>
        <v>300</v>
      </c>
      <c r="L9" t="str">
        <f>IF(E8=0,"",K9)</f>
        <v/>
      </c>
    </row>
    <row r="10" spans="1:12" x14ac:dyDescent="0.25">
      <c r="A10" t="str">
        <f>"Copy"&amp;" "&amp;"£"&amp;'Summary Chart'!I22</f>
        <v>Copy £300</v>
      </c>
      <c r="B10" s="101" t="str">
        <f>L9</f>
        <v/>
      </c>
    </row>
    <row r="11" spans="1:12" x14ac:dyDescent="0.25">
      <c r="A11" s="3" t="s">
        <v>175</v>
      </c>
    </row>
    <row r="12" spans="1:12" x14ac:dyDescent="0.25">
      <c r="A12" s="3" t="s">
        <v>315</v>
      </c>
    </row>
    <row r="13" spans="1:12" x14ac:dyDescent="0.25">
      <c r="A13" s="165" t="s">
        <v>316</v>
      </c>
    </row>
    <row r="14" spans="1:12" x14ac:dyDescent="0.25">
      <c r="A14" s="165"/>
    </row>
    <row r="15" spans="1:12" x14ac:dyDescent="0.25">
      <c r="A15" s="55" t="s">
        <v>176</v>
      </c>
      <c r="D15" t="s">
        <v>41</v>
      </c>
      <c r="E15" t="s">
        <v>40</v>
      </c>
    </row>
    <row r="16" spans="1:12" ht="18.95" customHeight="1" x14ac:dyDescent="0.25">
      <c r="A16" s="281" t="s">
        <v>70</v>
      </c>
      <c r="B16" s="282"/>
      <c r="C16" s="283"/>
      <c r="D16" s="74">
        <v>200</v>
      </c>
      <c r="E16" s="74">
        <v>100</v>
      </c>
    </row>
    <row r="17" spans="1:6" ht="31.5" customHeight="1" x14ac:dyDescent="0.25">
      <c r="A17" s="281" t="s">
        <v>177</v>
      </c>
      <c r="B17" s="282"/>
      <c r="C17" s="283"/>
      <c r="D17" s="74">
        <v>60</v>
      </c>
      <c r="E17" s="74">
        <f t="shared" ref="E17:E43" si="0">D17</f>
        <v>60</v>
      </c>
      <c r="F17" s="51"/>
    </row>
    <row r="18" spans="1:6" ht="18.95" customHeight="1" x14ac:dyDescent="0.25">
      <c r="A18" s="281" t="s">
        <v>178</v>
      </c>
      <c r="B18" s="282"/>
      <c r="C18" s="283"/>
      <c r="D18" s="74">
        <v>400</v>
      </c>
      <c r="E18" s="74">
        <f t="shared" si="0"/>
        <v>400</v>
      </c>
      <c r="F18" s="51"/>
    </row>
    <row r="19" spans="1:6" ht="18.95" customHeight="1" x14ac:dyDescent="0.25">
      <c r="A19" s="281" t="s">
        <v>162</v>
      </c>
      <c r="B19" s="282"/>
      <c r="C19" s="283"/>
      <c r="D19" s="74">
        <v>400</v>
      </c>
      <c r="E19" s="74">
        <f t="shared" si="0"/>
        <v>400</v>
      </c>
    </row>
    <row r="20" spans="1:6" ht="18.95" customHeight="1" x14ac:dyDescent="0.25">
      <c r="A20" s="281" t="s">
        <v>179</v>
      </c>
      <c r="B20" s="282"/>
      <c r="C20" s="283"/>
      <c r="D20" s="74">
        <v>40</v>
      </c>
      <c r="E20" s="74">
        <f t="shared" si="0"/>
        <v>40</v>
      </c>
    </row>
    <row r="21" spans="1:6" ht="18.95" customHeight="1" x14ac:dyDescent="0.25">
      <c r="A21" s="281" t="s">
        <v>180</v>
      </c>
      <c r="B21" s="282"/>
      <c r="C21" s="283"/>
      <c r="D21" s="74">
        <v>400</v>
      </c>
      <c r="E21" s="74">
        <f t="shared" si="0"/>
        <v>400</v>
      </c>
    </row>
    <row r="22" spans="1:6" ht="30.75" customHeight="1" x14ac:dyDescent="0.25">
      <c r="A22" s="281" t="s">
        <v>181</v>
      </c>
      <c r="B22" s="282"/>
      <c r="C22" s="283"/>
      <c r="D22" s="74">
        <v>150</v>
      </c>
      <c r="E22" s="74">
        <f t="shared" si="0"/>
        <v>150</v>
      </c>
    </row>
    <row r="23" spans="1:6" ht="18.95" customHeight="1" x14ac:dyDescent="0.25">
      <c r="A23" s="281" t="s">
        <v>182</v>
      </c>
      <c r="B23" s="282"/>
      <c r="C23" s="283"/>
      <c r="D23" s="74">
        <v>200</v>
      </c>
      <c r="E23" s="74">
        <f t="shared" si="0"/>
        <v>200</v>
      </c>
    </row>
    <row r="24" spans="1:6" ht="18.95" customHeight="1" x14ac:dyDescent="0.25">
      <c r="A24" s="281" t="s">
        <v>183</v>
      </c>
      <c r="B24" s="282"/>
      <c r="C24" s="283"/>
      <c r="D24" s="74">
        <v>300</v>
      </c>
      <c r="E24" s="74">
        <f>D24</f>
        <v>300</v>
      </c>
    </row>
    <row r="25" spans="1:6" ht="18.95" customHeight="1" x14ac:dyDescent="0.25">
      <c r="A25" s="281" t="s">
        <v>184</v>
      </c>
      <c r="B25" s="282"/>
      <c r="C25" s="283"/>
      <c r="D25" s="74">
        <v>300</v>
      </c>
      <c r="E25" s="74">
        <f t="shared" si="0"/>
        <v>300</v>
      </c>
    </row>
    <row r="26" spans="1:6" ht="18.95" customHeight="1" x14ac:dyDescent="0.25">
      <c r="A26" s="281" t="s">
        <v>185</v>
      </c>
      <c r="B26" s="282"/>
      <c r="C26" s="283"/>
      <c r="D26" s="74">
        <v>300</v>
      </c>
      <c r="E26" s="74">
        <f t="shared" si="0"/>
        <v>300</v>
      </c>
    </row>
    <row r="27" spans="1:6" ht="30.75" customHeight="1" x14ac:dyDescent="0.25">
      <c r="A27" s="281" t="s">
        <v>186</v>
      </c>
      <c r="B27" s="282"/>
      <c r="C27" s="283"/>
      <c r="D27" s="74">
        <v>20</v>
      </c>
      <c r="E27" s="74">
        <f t="shared" si="0"/>
        <v>20</v>
      </c>
    </row>
    <row r="28" spans="1:6" ht="30.75" customHeight="1" x14ac:dyDescent="0.25">
      <c r="A28" s="281" t="s">
        <v>187</v>
      </c>
      <c r="B28" s="282"/>
      <c r="C28" s="283"/>
      <c r="D28" s="74">
        <v>300</v>
      </c>
      <c r="E28" s="74">
        <f t="shared" si="0"/>
        <v>300</v>
      </c>
    </row>
    <row r="29" spans="1:6" ht="30.75" customHeight="1" x14ac:dyDescent="0.25">
      <c r="A29" s="281" t="s">
        <v>188</v>
      </c>
      <c r="B29" s="282"/>
      <c r="C29" s="283"/>
      <c r="D29" s="74">
        <v>200</v>
      </c>
      <c r="E29" s="74">
        <f t="shared" si="0"/>
        <v>200</v>
      </c>
    </row>
    <row r="30" spans="1:6" ht="18.95" customHeight="1" x14ac:dyDescent="0.25">
      <c r="A30" s="281" t="s">
        <v>189</v>
      </c>
      <c r="B30" s="282"/>
      <c r="C30" s="283"/>
      <c r="D30" s="74">
        <v>400</v>
      </c>
      <c r="E30" s="74">
        <f t="shared" si="0"/>
        <v>400</v>
      </c>
    </row>
    <row r="31" spans="1:6" ht="18.95" customHeight="1" x14ac:dyDescent="0.25">
      <c r="A31" s="281" t="s">
        <v>190</v>
      </c>
      <c r="B31" s="282"/>
      <c r="C31" s="283"/>
      <c r="D31" s="74">
        <v>400</v>
      </c>
      <c r="E31" s="74">
        <f>D31</f>
        <v>400</v>
      </c>
    </row>
    <row r="32" spans="1:6" ht="18.95" customHeight="1" x14ac:dyDescent="0.25">
      <c r="A32" s="281" t="s">
        <v>191</v>
      </c>
      <c r="B32" s="282"/>
      <c r="C32" s="283"/>
      <c r="D32" s="74">
        <v>400</v>
      </c>
      <c r="E32" s="74">
        <f t="shared" si="0"/>
        <v>400</v>
      </c>
    </row>
    <row r="33" spans="1:5" ht="18.95" customHeight="1" x14ac:dyDescent="0.25">
      <c r="A33" s="281" t="s">
        <v>192</v>
      </c>
      <c r="B33" s="282"/>
      <c r="C33" s="283"/>
      <c r="D33" s="74">
        <v>400</v>
      </c>
      <c r="E33" s="74">
        <f t="shared" si="0"/>
        <v>400</v>
      </c>
    </row>
    <row r="34" spans="1:5" ht="18.95" customHeight="1" x14ac:dyDescent="0.25">
      <c r="A34" s="281" t="s">
        <v>193</v>
      </c>
      <c r="B34" s="282"/>
      <c r="C34" s="283"/>
      <c r="D34" s="74">
        <v>400</v>
      </c>
      <c r="E34" s="74">
        <f t="shared" si="0"/>
        <v>400</v>
      </c>
    </row>
    <row r="35" spans="1:5" ht="18.95" customHeight="1" x14ac:dyDescent="0.25">
      <c r="A35" s="281" t="s">
        <v>194</v>
      </c>
      <c r="B35" s="282"/>
      <c r="C35" s="283"/>
      <c r="D35" s="74">
        <v>400</v>
      </c>
      <c r="E35" s="74">
        <f t="shared" si="0"/>
        <v>400</v>
      </c>
    </row>
    <row r="36" spans="1:5" ht="18.95" customHeight="1" x14ac:dyDescent="0.25">
      <c r="A36" s="281" t="s">
        <v>195</v>
      </c>
      <c r="B36" s="282"/>
      <c r="C36" s="283"/>
      <c r="D36" s="74">
        <v>400</v>
      </c>
      <c r="E36" s="74">
        <f t="shared" si="0"/>
        <v>400</v>
      </c>
    </row>
    <row r="37" spans="1:5" ht="18.95" customHeight="1" x14ac:dyDescent="0.25">
      <c r="A37" s="281" t="s">
        <v>196</v>
      </c>
      <c r="B37" s="282"/>
      <c r="C37" s="283"/>
      <c r="D37" s="74">
        <v>400</v>
      </c>
      <c r="E37" s="74">
        <f t="shared" si="0"/>
        <v>400</v>
      </c>
    </row>
    <row r="38" spans="1:5" ht="18.95" customHeight="1" x14ac:dyDescent="0.25">
      <c r="A38" s="281" t="s">
        <v>197</v>
      </c>
      <c r="B38" s="282"/>
      <c r="C38" s="283"/>
      <c r="D38" s="74">
        <v>400</v>
      </c>
      <c r="E38" s="74">
        <f>D38</f>
        <v>400</v>
      </c>
    </row>
    <row r="39" spans="1:5" ht="18.95" customHeight="1" x14ac:dyDescent="0.25">
      <c r="A39" s="281" t="s">
        <v>198</v>
      </c>
      <c r="B39" s="282"/>
      <c r="C39" s="283"/>
      <c r="D39" s="74">
        <v>400</v>
      </c>
      <c r="E39" s="74">
        <f t="shared" si="0"/>
        <v>400</v>
      </c>
    </row>
    <row r="40" spans="1:5" ht="18.95" customHeight="1" x14ac:dyDescent="0.25">
      <c r="A40" s="281" t="s">
        <v>199</v>
      </c>
      <c r="B40" s="282"/>
      <c r="C40" s="283"/>
      <c r="D40" s="74">
        <v>400</v>
      </c>
      <c r="E40" s="74">
        <f t="shared" si="0"/>
        <v>400</v>
      </c>
    </row>
    <row r="41" spans="1:5" ht="18.95" customHeight="1" x14ac:dyDescent="0.25">
      <c r="A41" s="281" t="s">
        <v>200</v>
      </c>
      <c r="B41" s="282"/>
      <c r="C41" s="283"/>
      <c r="D41" s="74">
        <v>400</v>
      </c>
      <c r="E41" s="74">
        <f t="shared" si="0"/>
        <v>400</v>
      </c>
    </row>
    <row r="42" spans="1:5" ht="18.95" customHeight="1" x14ac:dyDescent="0.25">
      <c r="A42" s="281" t="s">
        <v>201</v>
      </c>
      <c r="B42" s="282"/>
      <c r="C42" s="283"/>
      <c r="D42" s="74">
        <v>400</v>
      </c>
      <c r="E42" s="74">
        <f t="shared" si="0"/>
        <v>400</v>
      </c>
    </row>
    <row r="43" spans="1:5" ht="17.25" customHeight="1" x14ac:dyDescent="0.25">
      <c r="A43" s="281" t="s">
        <v>202</v>
      </c>
      <c r="B43" s="282"/>
      <c r="C43" s="283"/>
      <c r="D43" s="74">
        <v>400</v>
      </c>
      <c r="E43" s="74">
        <f t="shared" si="0"/>
        <v>400</v>
      </c>
    </row>
    <row r="44" spans="1:5" ht="22.5" customHeight="1" x14ac:dyDescent="0.25"/>
  </sheetData>
  <sheetProtection algorithmName="SHA-512" hashValue="ZvIL4OoNS6WMDecalF3FUNHliE7rMHeO1/BXflXBdXkwUwloyeZFkzIaGAnq0uGkWMKVCOXy9vdApl7RXXJYXQ==" saltValue="gN9kh/V7tuNEyD9dmJJGXg==" spinCount="100000" sheet="1" objects="1" scenarios="1"/>
  <mergeCells count="28">
    <mergeCell ref="A29:C29"/>
    <mergeCell ref="A16:C16"/>
    <mergeCell ref="A17:C17"/>
    <mergeCell ref="A18:C18"/>
    <mergeCell ref="A19:C19"/>
    <mergeCell ref="A20:C20"/>
    <mergeCell ref="A21:C21"/>
    <mergeCell ref="A25:C25"/>
    <mergeCell ref="A28:C28"/>
    <mergeCell ref="A22:C22"/>
    <mergeCell ref="A23:C23"/>
    <mergeCell ref="A24:C24"/>
    <mergeCell ref="A26:C26"/>
    <mergeCell ref="A27:C27"/>
    <mergeCell ref="A38:C38"/>
    <mergeCell ref="A40:C40"/>
    <mergeCell ref="A41:C41"/>
    <mergeCell ref="A43:C43"/>
    <mergeCell ref="A30:C30"/>
    <mergeCell ref="A31:C31"/>
    <mergeCell ref="A33:C33"/>
    <mergeCell ref="A34:C34"/>
    <mergeCell ref="A36:C36"/>
    <mergeCell ref="A37:C37"/>
    <mergeCell ref="A32:C32"/>
    <mergeCell ref="A35:C35"/>
    <mergeCell ref="A39:C39"/>
    <mergeCell ref="A42:C42"/>
  </mergeCells>
  <hyperlinks>
    <hyperlink ref="A13" r:id="rId1" xr:uid="{00000000-0004-0000-1000-000000000000}"/>
  </hyperlinks>
  <pageMargins left="0.70866141732283472" right="0.70866141732283472" top="0.55118110236220474"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27"/>
  <sheetViews>
    <sheetView workbookViewId="0">
      <selection activeCell="A4" sqref="A4"/>
    </sheetView>
  </sheetViews>
  <sheetFormatPr defaultRowHeight="15" x14ac:dyDescent="0.25"/>
  <cols>
    <col min="1" max="1" width="10.28515625" customWidth="1"/>
    <col min="4" max="4" width="11.7109375" customWidth="1"/>
    <col min="5" max="5" width="12.7109375" customWidth="1"/>
    <col min="9" max="11" width="9.140625" hidden="1" customWidth="1"/>
    <col min="12" max="14" width="0" hidden="1" customWidth="1"/>
  </cols>
  <sheetData>
    <row r="2" spans="1:13" ht="23.25" x14ac:dyDescent="0.35">
      <c r="A2" s="41" t="s">
        <v>45</v>
      </c>
      <c r="B2" s="41"/>
    </row>
    <row r="3" spans="1:13" ht="24.75" customHeight="1" x14ac:dyDescent="0.35">
      <c r="A3" s="41" t="s">
        <v>360</v>
      </c>
      <c r="B3" s="41"/>
    </row>
    <row r="4" spans="1:13" x14ac:dyDescent="0.25">
      <c r="A4" s="55" t="s">
        <v>42</v>
      </c>
      <c r="B4" s="57"/>
    </row>
    <row r="5" spans="1:13" x14ac:dyDescent="0.25">
      <c r="A5" t="s">
        <v>41</v>
      </c>
      <c r="C5" s="40">
        <f>'Summary Chart'!F4</f>
        <v>60</v>
      </c>
    </row>
    <row r="6" spans="1:13" x14ac:dyDescent="0.25">
      <c r="A6" t="s">
        <v>40</v>
      </c>
      <c r="C6" s="40">
        <f>'Summary Chart'!G4</f>
        <v>60</v>
      </c>
      <c r="D6" s="40"/>
    </row>
    <row r="8" spans="1:13" ht="15.75" thickBot="1" x14ac:dyDescent="0.3">
      <c r="A8" s="55" t="s">
        <v>43</v>
      </c>
      <c r="B8" s="57"/>
    </row>
    <row r="9" spans="1:13" ht="15.75" thickBot="1" x14ac:dyDescent="0.3">
      <c r="A9" s="197" t="s">
        <v>333</v>
      </c>
      <c r="B9" s="198"/>
      <c r="C9" s="198"/>
      <c r="D9" s="198"/>
      <c r="E9" s="198"/>
      <c r="F9" s="241">
        <v>158.57</v>
      </c>
      <c r="G9" s="242"/>
    </row>
    <row r="10" spans="1:13" x14ac:dyDescent="0.25">
      <c r="A10" s="3"/>
    </row>
    <row r="11" spans="1:13" ht="15.75" thickBot="1" x14ac:dyDescent="0.3">
      <c r="A11" s="3"/>
    </row>
    <row r="12" spans="1:13" ht="15.75" thickBot="1" x14ac:dyDescent="0.3">
      <c r="A12" s="3"/>
      <c r="B12" s="226" t="s">
        <v>213</v>
      </c>
      <c r="C12" s="226"/>
      <c r="D12" s="249" t="s">
        <v>334</v>
      </c>
      <c r="E12" s="249"/>
      <c r="F12" s="233" t="s">
        <v>146</v>
      </c>
      <c r="G12" s="234"/>
      <c r="L12" t="s">
        <v>332</v>
      </c>
    </row>
    <row r="13" spans="1:13" ht="15.75" x14ac:dyDescent="0.25">
      <c r="A13" s="97" t="s">
        <v>214</v>
      </c>
      <c r="B13" s="227">
        <v>0</v>
      </c>
      <c r="C13" s="228"/>
      <c r="D13" s="243" t="s">
        <v>217</v>
      </c>
      <c r="E13" s="244"/>
      <c r="F13" s="235" t="str">
        <f>IF(K13=0,"",M13)</f>
        <v/>
      </c>
      <c r="G13" s="236"/>
      <c r="J13">
        <f>ROUNDUP(((B13*F9)/10000),0)</f>
        <v>0</v>
      </c>
      <c r="K13">
        <f>ROUNDUP((J13*1.28),0)</f>
        <v>0</v>
      </c>
      <c r="L13">
        <f>ROUNDUP((K13*0.1),0)</f>
        <v>0</v>
      </c>
      <c r="M13">
        <f>L13+K13</f>
        <v>0</v>
      </c>
    </row>
    <row r="14" spans="1:13" ht="15.75" x14ac:dyDescent="0.25">
      <c r="A14" s="97" t="s">
        <v>215</v>
      </c>
      <c r="B14" s="229">
        <v>0</v>
      </c>
      <c r="C14" s="230"/>
      <c r="D14" s="245">
        <v>1.6641999999999999</v>
      </c>
      <c r="E14" s="246"/>
      <c r="F14" s="237" t="str">
        <f>IF(K14=0,"",M14)</f>
        <v/>
      </c>
      <c r="G14" s="238"/>
      <c r="I14">
        <f>B14/D14</f>
        <v>0</v>
      </c>
      <c r="J14">
        <f>ROUNDUP(((I14*F9)/10000),0)</f>
        <v>0</v>
      </c>
      <c r="K14">
        <f>ROUNDUP((J14*1.28),0)</f>
        <v>0</v>
      </c>
      <c r="L14">
        <f>ROUNDUP((K14*0.1),0)</f>
        <v>0</v>
      </c>
      <c r="M14">
        <f t="shared" ref="M14:M15" si="0">L14+K14</f>
        <v>0</v>
      </c>
    </row>
    <row r="15" spans="1:13" ht="16.5" thickBot="1" x14ac:dyDescent="0.3">
      <c r="A15" s="97" t="s">
        <v>216</v>
      </c>
      <c r="B15" s="231">
        <v>0</v>
      </c>
      <c r="C15" s="232"/>
      <c r="D15" s="247">
        <v>1.2062999999999999</v>
      </c>
      <c r="E15" s="248"/>
      <c r="F15" s="239" t="str">
        <f>IF(K15=0,"",M15)</f>
        <v/>
      </c>
      <c r="G15" s="240"/>
      <c r="I15">
        <f>B15/D15</f>
        <v>0</v>
      </c>
      <c r="J15">
        <f>ROUNDUP(((I15*F9)/10000),0)</f>
        <v>0</v>
      </c>
      <c r="K15">
        <f>ROUNDUP((J15*1.28),0)</f>
        <v>0</v>
      </c>
      <c r="L15">
        <f>ROUNDUP((K15*0.1),0)</f>
        <v>0</v>
      </c>
      <c r="M15">
        <f t="shared" si="0"/>
        <v>0</v>
      </c>
    </row>
    <row r="16" spans="1:13" x14ac:dyDescent="0.25">
      <c r="A16" s="3"/>
    </row>
    <row r="17" spans="1:3" x14ac:dyDescent="0.25">
      <c r="A17" s="3"/>
    </row>
    <row r="18" spans="1:3" x14ac:dyDescent="0.25">
      <c r="A18" s="1" t="s">
        <v>38</v>
      </c>
    </row>
    <row r="19" spans="1:3" x14ac:dyDescent="0.25">
      <c r="A19" t="s">
        <v>39</v>
      </c>
    </row>
    <row r="21" spans="1:3" x14ac:dyDescent="0.25">
      <c r="A21" t="s">
        <v>37</v>
      </c>
    </row>
    <row r="23" spans="1:3" x14ac:dyDescent="0.25">
      <c r="A23" s="55" t="s">
        <v>44</v>
      </c>
      <c r="B23" s="57"/>
      <c r="C23" s="40">
        <f>'Summary Chart'!I4</f>
        <v>7</v>
      </c>
    </row>
    <row r="25" spans="1:3" x14ac:dyDescent="0.25">
      <c r="A25" s="55" t="s">
        <v>60</v>
      </c>
      <c r="B25" s="57"/>
    </row>
    <row r="26" spans="1:3" x14ac:dyDescent="0.25">
      <c r="A26" t="s">
        <v>41</v>
      </c>
      <c r="C26" s="40">
        <f>'Summary Chart'!J4</f>
        <v>60</v>
      </c>
    </row>
    <row r="27" spans="1:3" x14ac:dyDescent="0.25">
      <c r="A27" t="s">
        <v>40</v>
      </c>
      <c r="C27" s="40">
        <f>'Summary Chart'!K4</f>
        <v>60</v>
      </c>
    </row>
  </sheetData>
  <sheetProtection algorithmName="SHA-512" hashValue="enAMxnfaaY5nA55xBZrI896kB78hI7IOppa4VLVKKgV+9JCURsI60U2G1RStW3Ac47wyY2IXAzA43JhXZzGVTQ==" saltValue="C+5iduKVxD7l/HGhs64I4A==" spinCount="100000" sheet="1" objects="1" scenarios="1"/>
  <mergeCells count="13">
    <mergeCell ref="F9:G9"/>
    <mergeCell ref="D13:E13"/>
    <mergeCell ref="D14:E14"/>
    <mergeCell ref="D15:E15"/>
    <mergeCell ref="D12:E12"/>
    <mergeCell ref="B12:C12"/>
    <mergeCell ref="B13:C13"/>
    <mergeCell ref="B14:C14"/>
    <mergeCell ref="B15:C15"/>
    <mergeCell ref="F12:G12"/>
    <mergeCell ref="F13:G13"/>
    <mergeCell ref="F14:G14"/>
    <mergeCell ref="F15:G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D39"/>
  <sheetViews>
    <sheetView workbookViewId="0">
      <selection activeCell="A24" sqref="A24"/>
    </sheetView>
  </sheetViews>
  <sheetFormatPr defaultRowHeight="15" x14ac:dyDescent="0.25"/>
  <cols>
    <col min="1" max="1" width="53.28515625" customWidth="1"/>
    <col min="2" max="2" width="26" customWidth="1"/>
  </cols>
  <sheetData>
    <row r="2" spans="1:4" ht="23.25" x14ac:dyDescent="0.35">
      <c r="A2" s="41" t="s">
        <v>259</v>
      </c>
      <c r="B2" s="41"/>
    </row>
    <row r="3" spans="1:4" ht="15" customHeight="1" x14ac:dyDescent="0.35">
      <c r="A3" s="41"/>
      <c r="B3" s="41"/>
    </row>
    <row r="4" spans="1:4" x14ac:dyDescent="0.25">
      <c r="A4" s="55" t="s">
        <v>42</v>
      </c>
    </row>
    <row r="5" spans="1:4" x14ac:dyDescent="0.25">
      <c r="A5" t="s">
        <v>41</v>
      </c>
      <c r="B5" s="40">
        <f>'Summary Chart'!F5</f>
        <v>100</v>
      </c>
    </row>
    <row r="6" spans="1:4" x14ac:dyDescent="0.25">
      <c r="A6" t="s">
        <v>40</v>
      </c>
      <c r="B6" s="40">
        <f>'Summary Chart'!G5</f>
        <v>100</v>
      </c>
      <c r="D6" s="40"/>
    </row>
    <row r="8" spans="1:4" x14ac:dyDescent="0.25">
      <c r="A8" s="54" t="s">
        <v>43</v>
      </c>
    </row>
    <row r="9" spans="1:4" ht="15.75" thickBot="1" x14ac:dyDescent="0.3">
      <c r="A9" s="3"/>
    </row>
    <row r="10" spans="1:4" ht="30" customHeight="1" thickTop="1" thickBot="1" x14ac:dyDescent="0.3">
      <c r="A10" s="56" t="s">
        <v>46</v>
      </c>
      <c r="B10" s="42" t="s">
        <v>55</v>
      </c>
    </row>
    <row r="11" spans="1:4" ht="20.100000000000001" customHeight="1" x14ac:dyDescent="0.25">
      <c r="A11" s="82" t="s">
        <v>47</v>
      </c>
      <c r="B11" s="83">
        <v>60</v>
      </c>
    </row>
    <row r="12" spans="1:4" ht="20.100000000000001" customHeight="1" x14ac:dyDescent="0.25">
      <c r="A12" s="84" t="s">
        <v>48</v>
      </c>
      <c r="B12" s="85">
        <v>80</v>
      </c>
    </row>
    <row r="13" spans="1:4" ht="20.100000000000001" customHeight="1" x14ac:dyDescent="0.25">
      <c r="A13" s="84" t="s">
        <v>49</v>
      </c>
      <c r="B13" s="85">
        <v>160</v>
      </c>
    </row>
    <row r="14" spans="1:4" ht="20.100000000000001" customHeight="1" x14ac:dyDescent="0.25">
      <c r="A14" s="84" t="s">
        <v>50</v>
      </c>
      <c r="B14" s="85">
        <v>280</v>
      </c>
    </row>
    <row r="15" spans="1:4" ht="20.100000000000001" customHeight="1" x14ac:dyDescent="0.25">
      <c r="A15" s="84" t="s">
        <v>51</v>
      </c>
      <c r="B15" s="85">
        <v>400</v>
      </c>
    </row>
    <row r="16" spans="1:4" ht="20.100000000000001" customHeight="1" x14ac:dyDescent="0.25">
      <c r="A16" s="84" t="s">
        <v>52</v>
      </c>
      <c r="B16" s="85">
        <v>640</v>
      </c>
    </row>
    <row r="17" spans="1:2" ht="20.100000000000001" customHeight="1" thickBot="1" x14ac:dyDescent="0.3">
      <c r="A17" s="86" t="s">
        <v>53</v>
      </c>
      <c r="B17" s="87">
        <v>840</v>
      </c>
    </row>
    <row r="18" spans="1:2" ht="29.25" customHeight="1" x14ac:dyDescent="0.25">
      <c r="A18" s="89" t="s">
        <v>54</v>
      </c>
      <c r="B18" s="88"/>
    </row>
    <row r="19" spans="1:2" s="62" customFormat="1" ht="29.25" customHeight="1" thickBot="1" x14ac:dyDescent="0.3">
      <c r="A19" s="89"/>
      <c r="B19" s="88"/>
    </row>
    <row r="20" spans="1:2" ht="20.100000000000001" customHeight="1" thickBot="1" x14ac:dyDescent="0.3">
      <c r="A20" s="94" t="s">
        <v>56</v>
      </c>
      <c r="B20" s="95" t="s">
        <v>55</v>
      </c>
    </row>
    <row r="21" spans="1:2" ht="20.100000000000001" customHeight="1" x14ac:dyDescent="0.25">
      <c r="A21" s="92" t="s">
        <v>302</v>
      </c>
      <c r="B21" s="93">
        <v>160</v>
      </c>
    </row>
    <row r="22" spans="1:2" ht="20.100000000000001" customHeight="1" x14ac:dyDescent="0.25">
      <c r="A22" s="90" t="s">
        <v>288</v>
      </c>
      <c r="B22" s="85">
        <v>100</v>
      </c>
    </row>
    <row r="23" spans="1:2" ht="20.100000000000001" customHeight="1" x14ac:dyDescent="0.25">
      <c r="A23" s="90" t="s">
        <v>194</v>
      </c>
      <c r="B23" s="85">
        <v>100</v>
      </c>
    </row>
    <row r="24" spans="1:2" ht="20.100000000000001" customHeight="1" x14ac:dyDescent="0.25">
      <c r="A24" s="90" t="s">
        <v>96</v>
      </c>
      <c r="B24" s="85">
        <v>40</v>
      </c>
    </row>
    <row r="25" spans="1:2" ht="20.100000000000001" customHeight="1" x14ac:dyDescent="0.25">
      <c r="A25" s="90" t="s">
        <v>57</v>
      </c>
      <c r="B25" s="85">
        <v>100</v>
      </c>
    </row>
    <row r="26" spans="1:2" ht="20.100000000000001" customHeight="1" x14ac:dyDescent="0.25">
      <c r="A26" s="90" t="s">
        <v>98</v>
      </c>
      <c r="B26" s="85">
        <v>100</v>
      </c>
    </row>
    <row r="27" spans="1:2" ht="20.100000000000001" customHeight="1" x14ac:dyDescent="0.25">
      <c r="A27" s="90" t="s">
        <v>289</v>
      </c>
      <c r="B27" s="85">
        <v>100</v>
      </c>
    </row>
    <row r="28" spans="1:2" ht="20.100000000000001" customHeight="1" x14ac:dyDescent="0.25">
      <c r="A28" s="90" t="s">
        <v>290</v>
      </c>
      <c r="B28" s="85">
        <v>40</v>
      </c>
    </row>
    <row r="29" spans="1:2" ht="20.100000000000001" customHeight="1" x14ac:dyDescent="0.25">
      <c r="A29" s="90" t="s">
        <v>291</v>
      </c>
      <c r="B29" s="85">
        <v>40</v>
      </c>
    </row>
    <row r="30" spans="1:2" ht="20.100000000000001" customHeight="1" x14ac:dyDescent="0.25">
      <c r="A30" s="90" t="s">
        <v>292</v>
      </c>
      <c r="B30" s="85">
        <v>40</v>
      </c>
    </row>
    <row r="31" spans="1:2" ht="20.100000000000001" customHeight="1" x14ac:dyDescent="0.25">
      <c r="A31" s="90" t="s">
        <v>293</v>
      </c>
      <c r="B31" s="85">
        <v>40</v>
      </c>
    </row>
    <row r="32" spans="1:2" ht="20.100000000000001" customHeight="1" x14ac:dyDescent="0.25">
      <c r="A32" s="90" t="s">
        <v>301</v>
      </c>
      <c r="B32" s="85">
        <v>40</v>
      </c>
    </row>
    <row r="33" spans="1:2" ht="20.100000000000001" customHeight="1" x14ac:dyDescent="0.25">
      <c r="A33" s="90" t="s">
        <v>294</v>
      </c>
      <c r="B33" s="85">
        <v>40</v>
      </c>
    </row>
    <row r="34" spans="1:2" ht="20.100000000000001" customHeight="1" x14ac:dyDescent="0.25">
      <c r="A34" s="90" t="s">
        <v>295</v>
      </c>
      <c r="B34" s="85">
        <v>40</v>
      </c>
    </row>
    <row r="35" spans="1:2" ht="20.100000000000001" customHeight="1" x14ac:dyDescent="0.25">
      <c r="A35" s="90" t="s">
        <v>102</v>
      </c>
      <c r="B35" s="85">
        <v>100</v>
      </c>
    </row>
    <row r="36" spans="1:2" ht="20.100000000000001" customHeight="1" x14ac:dyDescent="0.25">
      <c r="A36" s="90" t="s">
        <v>103</v>
      </c>
      <c r="B36" s="85">
        <v>40</v>
      </c>
    </row>
    <row r="37" spans="1:2" ht="20.100000000000001" customHeight="1" x14ac:dyDescent="0.25">
      <c r="A37" s="90" t="s">
        <v>70</v>
      </c>
      <c r="B37" s="85">
        <v>40</v>
      </c>
    </row>
    <row r="38" spans="1:2" ht="20.100000000000001" customHeight="1" x14ac:dyDescent="0.25">
      <c r="A38" s="90" t="s">
        <v>296</v>
      </c>
      <c r="B38" s="85">
        <v>40</v>
      </c>
    </row>
    <row r="39" spans="1:2" ht="19.5" customHeight="1" thickBot="1" x14ac:dyDescent="0.3">
      <c r="A39" s="91" t="s">
        <v>297</v>
      </c>
      <c r="B39" s="85">
        <v>40</v>
      </c>
    </row>
  </sheetData>
  <sheetProtection password="C71F"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F34"/>
  <sheetViews>
    <sheetView topLeftCell="A13" workbookViewId="0">
      <selection activeCell="G17" sqref="G17"/>
    </sheetView>
  </sheetViews>
  <sheetFormatPr defaultRowHeight="15" x14ac:dyDescent="0.25"/>
  <cols>
    <col min="1" max="1" width="23.28515625" customWidth="1"/>
    <col min="2" max="2" width="26" customWidth="1"/>
  </cols>
  <sheetData>
    <row r="2" spans="1:4" ht="23.25" x14ac:dyDescent="0.35">
      <c r="A2" s="41" t="s">
        <v>58</v>
      </c>
      <c r="B2" s="41"/>
    </row>
    <row r="3" spans="1:4" ht="15" customHeight="1" x14ac:dyDescent="0.35">
      <c r="A3" s="41"/>
      <c r="B3" s="41"/>
    </row>
    <row r="4" spans="1:4" x14ac:dyDescent="0.25">
      <c r="A4" s="55" t="s">
        <v>42</v>
      </c>
    </row>
    <row r="5" spans="1:4" x14ac:dyDescent="0.25">
      <c r="A5" t="s">
        <v>41</v>
      </c>
      <c r="B5" s="40">
        <f>'Summary Chart'!F6</f>
        <v>150</v>
      </c>
    </row>
    <row r="6" spans="1:4" x14ac:dyDescent="0.25">
      <c r="A6" t="s">
        <v>40</v>
      </c>
      <c r="B6" s="40">
        <f>'Summary Chart'!G6</f>
        <v>150</v>
      </c>
      <c r="D6" s="40"/>
    </row>
    <row r="8" spans="1:4" x14ac:dyDescent="0.25">
      <c r="A8" s="55" t="s">
        <v>59</v>
      </c>
    </row>
    <row r="9" spans="1:4" x14ac:dyDescent="0.25">
      <c r="A9" t="s">
        <v>41</v>
      </c>
      <c r="B9" s="40">
        <f>'Summary Chart'!H6</f>
        <v>150</v>
      </c>
    </row>
    <row r="10" spans="1:4" x14ac:dyDescent="0.25">
      <c r="A10" t="s">
        <v>40</v>
      </c>
      <c r="B10" s="40">
        <f>'Summary Chart'!I6</f>
        <v>150</v>
      </c>
    </row>
    <row r="11" spans="1:4" x14ac:dyDescent="0.25">
      <c r="B11" s="40"/>
    </row>
    <row r="12" spans="1:4" x14ac:dyDescent="0.25">
      <c r="A12" s="55" t="s">
        <v>60</v>
      </c>
    </row>
    <row r="13" spans="1:4" x14ac:dyDescent="0.25">
      <c r="A13" t="s">
        <v>41</v>
      </c>
      <c r="B13" s="40">
        <f>'Summary Chart'!J6</f>
        <v>160</v>
      </c>
    </row>
    <row r="14" spans="1:4" x14ac:dyDescent="0.25">
      <c r="A14" t="s">
        <v>40</v>
      </c>
      <c r="B14" s="40">
        <f>'Summary Chart'!K6</f>
        <v>160</v>
      </c>
    </row>
    <row r="15" spans="1:4" x14ac:dyDescent="0.25">
      <c r="B15" s="40"/>
    </row>
    <row r="16" spans="1:4" x14ac:dyDescent="0.25">
      <c r="A16" s="3" t="s">
        <v>61</v>
      </c>
    </row>
    <row r="18" spans="1:6" x14ac:dyDescent="0.25">
      <c r="A18" s="3" t="s">
        <v>62</v>
      </c>
    </row>
    <row r="19" spans="1:6" x14ac:dyDescent="0.25">
      <c r="A19" s="3"/>
    </row>
    <row r="20" spans="1:6" x14ac:dyDescent="0.25">
      <c r="A20" s="3" t="s">
        <v>223</v>
      </c>
    </row>
    <row r="21" spans="1:6" x14ac:dyDescent="0.25">
      <c r="A21" s="3" t="s">
        <v>268</v>
      </c>
    </row>
    <row r="22" spans="1:6" x14ac:dyDescent="0.25">
      <c r="A22" s="3" t="s">
        <v>269</v>
      </c>
    </row>
    <row r="24" spans="1:6" x14ac:dyDescent="0.25">
      <c r="A24" s="166" t="s">
        <v>280</v>
      </c>
      <c r="B24" s="167"/>
      <c r="C24" s="167"/>
      <c r="D24" s="167"/>
      <c r="E24" s="167"/>
      <c r="F24" s="167"/>
    </row>
    <row r="25" spans="1:6" x14ac:dyDescent="0.25">
      <c r="A25" s="3" t="s">
        <v>318</v>
      </c>
    </row>
    <row r="26" spans="1:6" x14ac:dyDescent="0.25">
      <c r="A26" s="3" t="s">
        <v>357</v>
      </c>
    </row>
    <row r="28" spans="1:6" x14ac:dyDescent="0.25">
      <c r="A28" t="s">
        <v>356</v>
      </c>
    </row>
    <row r="29" spans="1:6" x14ac:dyDescent="0.25">
      <c r="A29" t="s">
        <v>336</v>
      </c>
    </row>
    <row r="30" spans="1:6" x14ac:dyDescent="0.25">
      <c r="A30" t="s">
        <v>337</v>
      </c>
    </row>
    <row r="31" spans="1:6" x14ac:dyDescent="0.25">
      <c r="A31" t="s">
        <v>338</v>
      </c>
    </row>
    <row r="32" spans="1:6" x14ac:dyDescent="0.25">
      <c r="A32" t="s">
        <v>339</v>
      </c>
    </row>
    <row r="33" spans="1:2" x14ac:dyDescent="0.25">
      <c r="A33" t="s">
        <v>353</v>
      </c>
    </row>
    <row r="34" spans="1:2" x14ac:dyDescent="0.25">
      <c r="A34" s="199" t="s">
        <v>354</v>
      </c>
      <c r="B34" s="199"/>
    </row>
  </sheetData>
  <sheetProtection algorithmName="SHA-512" hashValue="TiYRe+DLPOpWXEFYBxaJq7d4njpVe8Dw2jJXf6oybZ1wmA4q6AYu+0cif9ewZHt8Wo4ULvfnQ8YSQkzGu0P//Q==" saltValue="dZfiQUNoWzXMQUxaaU7hy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5"/>
  <sheetViews>
    <sheetView workbookViewId="0">
      <selection activeCell="A3" sqref="A3"/>
    </sheetView>
  </sheetViews>
  <sheetFormatPr defaultRowHeight="15" x14ac:dyDescent="0.25"/>
  <cols>
    <col min="1" max="1" width="23.28515625" customWidth="1"/>
    <col min="2" max="2" width="26" customWidth="1"/>
  </cols>
  <sheetData>
    <row r="2" spans="1:2" ht="23.25" x14ac:dyDescent="0.35">
      <c r="A2" s="41" t="s">
        <v>262</v>
      </c>
      <c r="B2" s="41"/>
    </row>
    <row r="3" spans="1:2" ht="15" customHeight="1" x14ac:dyDescent="0.35">
      <c r="A3" s="41"/>
      <c r="B3" s="41"/>
    </row>
    <row r="4" spans="1:2" x14ac:dyDescent="0.25">
      <c r="A4" s="3" t="s">
        <v>64</v>
      </c>
    </row>
    <row r="5" spans="1:2" x14ac:dyDescent="0.25">
      <c r="A5" s="3"/>
    </row>
  </sheetData>
  <sheetProtection password="C71F"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6"/>
  <sheetViews>
    <sheetView workbookViewId="0">
      <selection activeCell="A16" sqref="A16"/>
    </sheetView>
  </sheetViews>
  <sheetFormatPr defaultRowHeight="15" x14ac:dyDescent="0.25"/>
  <cols>
    <col min="1" max="1" width="23.28515625" customWidth="1"/>
    <col min="2" max="2" width="26" customWidth="1"/>
  </cols>
  <sheetData>
    <row r="2" spans="1:4" ht="23.25" x14ac:dyDescent="0.35">
      <c r="A2" s="41" t="s">
        <v>65</v>
      </c>
      <c r="B2" s="41"/>
    </row>
    <row r="3" spans="1:4" ht="15" customHeight="1" x14ac:dyDescent="0.35">
      <c r="A3" s="41"/>
      <c r="B3" s="41"/>
    </row>
    <row r="4" spans="1:4" x14ac:dyDescent="0.25">
      <c r="A4" s="55" t="s">
        <v>42</v>
      </c>
    </row>
    <row r="5" spans="1:4" x14ac:dyDescent="0.25">
      <c r="A5" t="s">
        <v>41</v>
      </c>
      <c r="B5" s="40">
        <f>'Summary Chart'!F8</f>
        <v>84</v>
      </c>
    </row>
    <row r="6" spans="1:4" x14ac:dyDescent="0.25">
      <c r="A6" t="s">
        <v>40</v>
      </c>
      <c r="B6" s="40">
        <f>'Summary Chart'!G8</f>
        <v>84</v>
      </c>
      <c r="D6" s="40"/>
    </row>
    <row r="8" spans="1:4" x14ac:dyDescent="0.25">
      <c r="A8" s="55" t="s">
        <v>59</v>
      </c>
    </row>
    <row r="9" spans="1:4" x14ac:dyDescent="0.25">
      <c r="A9" t="s">
        <v>41</v>
      </c>
      <c r="B9" s="40">
        <f>'Summary Chart'!H8</f>
        <v>84</v>
      </c>
    </row>
    <row r="10" spans="1:4" x14ac:dyDescent="0.25">
      <c r="A10" t="s">
        <v>40</v>
      </c>
      <c r="B10" s="40">
        <f>'Summary Chart'!I8</f>
        <v>84</v>
      </c>
    </row>
    <row r="11" spans="1:4" x14ac:dyDescent="0.25">
      <c r="B11" s="40"/>
    </row>
    <row r="12" spans="1:4" x14ac:dyDescent="0.25">
      <c r="A12" s="55" t="s">
        <v>60</v>
      </c>
      <c r="B12" s="3" t="s">
        <v>304</v>
      </c>
    </row>
    <row r="13" spans="1:4" x14ac:dyDescent="0.25">
      <c r="A13" t="s">
        <v>41</v>
      </c>
      <c r="B13" s="40" t="str">
        <f>'Summary Chart'!J8</f>
        <v>£84 (UNIVERSITY CERT  £20)</v>
      </c>
    </row>
    <row r="14" spans="1:4" x14ac:dyDescent="0.25">
      <c r="A14" t="s">
        <v>40</v>
      </c>
      <c r="B14" s="40" t="str">
        <f>'Summary Chart'!K8</f>
        <v>£84 (UNIVERSITY CERT  £20)</v>
      </c>
    </row>
    <row r="15" spans="1:4" x14ac:dyDescent="0.25">
      <c r="B15" s="40"/>
    </row>
    <row r="16" spans="1:4" x14ac:dyDescent="0.25">
      <c r="A16" s="3" t="s">
        <v>343</v>
      </c>
    </row>
    <row r="18" spans="1:2" x14ac:dyDescent="0.25">
      <c r="A18" s="3" t="s">
        <v>66</v>
      </c>
    </row>
    <row r="19" spans="1:2" x14ac:dyDescent="0.25">
      <c r="A19" s="26" t="s">
        <v>209</v>
      </c>
    </row>
    <row r="20" spans="1:2" x14ac:dyDescent="0.25">
      <c r="A20" s="26" t="s">
        <v>210</v>
      </c>
    </row>
    <row r="21" spans="1:2" x14ac:dyDescent="0.25">
      <c r="A21" s="46"/>
    </row>
    <row r="22" spans="1:2" x14ac:dyDescent="0.25">
      <c r="A22" s="3" t="s">
        <v>67</v>
      </c>
    </row>
    <row r="23" spans="1:2" x14ac:dyDescent="0.25">
      <c r="A23" s="26" t="s">
        <v>211</v>
      </c>
    </row>
    <row r="24" spans="1:2" x14ac:dyDescent="0.25">
      <c r="A24" s="26" t="s">
        <v>212</v>
      </c>
    </row>
    <row r="25" spans="1:2" x14ac:dyDescent="0.25">
      <c r="A25" s="26"/>
    </row>
    <row r="26" spans="1:2" x14ac:dyDescent="0.25">
      <c r="A26" t="s">
        <v>68</v>
      </c>
      <c r="B26" t="s">
        <v>208</v>
      </c>
    </row>
  </sheetData>
  <sheetProtection algorithmName="SHA-512" hashValue="XpCT8IjCSB1VoWwRlSu4UbdFe76QKW2qwttA6M3nqUPOZG1gHLRoX0JZplD48hn9MN0JeQvkx4dlTwQtjJaQuQ==" saltValue="p62wCg6yer+59bCEWjeBC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18"/>
  <sheetViews>
    <sheetView workbookViewId="0">
      <selection activeCell="C14" sqref="C14"/>
    </sheetView>
  </sheetViews>
  <sheetFormatPr defaultRowHeight="15" x14ac:dyDescent="0.25"/>
  <cols>
    <col min="1" max="1" width="23.28515625" customWidth="1"/>
    <col min="2" max="2" width="26" customWidth="1"/>
  </cols>
  <sheetData>
    <row r="2" spans="1:4" ht="23.25" x14ac:dyDescent="0.35">
      <c r="A2" s="41" t="s">
        <v>69</v>
      </c>
      <c r="B2" s="41"/>
    </row>
    <row r="3" spans="1:4" ht="15" customHeight="1" x14ac:dyDescent="0.35">
      <c r="A3" s="41"/>
      <c r="B3" s="41"/>
    </row>
    <row r="4" spans="1:4" x14ac:dyDescent="0.25">
      <c r="A4" s="55" t="s">
        <v>42</v>
      </c>
    </row>
    <row r="5" spans="1:4" x14ac:dyDescent="0.25">
      <c r="A5" t="s">
        <v>41</v>
      </c>
      <c r="B5" s="40">
        <f>'Summary Chart'!F9</f>
        <v>45</v>
      </c>
    </row>
    <row r="6" spans="1:4" x14ac:dyDescent="0.25">
      <c r="A6" t="s">
        <v>40</v>
      </c>
      <c r="B6" s="40">
        <f>'Summary Chart'!G9</f>
        <v>45</v>
      </c>
      <c r="D6" s="40"/>
    </row>
    <row r="8" spans="1:4" x14ac:dyDescent="0.25">
      <c r="A8" s="55" t="s">
        <v>59</v>
      </c>
    </row>
    <row r="9" spans="1:4" x14ac:dyDescent="0.25">
      <c r="A9" t="s">
        <v>41</v>
      </c>
      <c r="B9" s="40">
        <f>'Summary Chart'!H9</f>
        <v>30</v>
      </c>
    </row>
    <row r="10" spans="1:4" x14ac:dyDescent="0.25">
      <c r="A10" t="s">
        <v>40</v>
      </c>
      <c r="B10" s="40">
        <f>'Summary Chart'!I9</f>
        <v>30</v>
      </c>
    </row>
    <row r="11" spans="1:4" x14ac:dyDescent="0.25">
      <c r="B11" s="40"/>
    </row>
    <row r="12" spans="1:4" x14ac:dyDescent="0.25">
      <c r="A12" s="55" t="s">
        <v>60</v>
      </c>
    </row>
    <row r="13" spans="1:4" x14ac:dyDescent="0.25">
      <c r="A13" t="s">
        <v>41</v>
      </c>
      <c r="B13" s="40" t="str">
        <f>'Summary Chart'!J9</f>
        <v>£15 (PACKING List £45)</v>
      </c>
    </row>
    <row r="14" spans="1:4" x14ac:dyDescent="0.25">
      <c r="A14" t="s">
        <v>40</v>
      </c>
      <c r="B14" s="40" t="str">
        <f>'Summary Chart'!K9</f>
        <v>£15 (PACKING List £45)</v>
      </c>
    </row>
    <row r="15" spans="1:4" x14ac:dyDescent="0.25">
      <c r="B15" s="40"/>
    </row>
    <row r="16" spans="1:4" x14ac:dyDescent="0.25">
      <c r="A16" s="3" t="s">
        <v>71</v>
      </c>
    </row>
    <row r="18" spans="1:1" x14ac:dyDescent="0.25">
      <c r="A18" s="3"/>
    </row>
  </sheetData>
  <sheetProtection password="C71F"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M34"/>
  <sheetViews>
    <sheetView zoomScaleNormal="100" workbookViewId="0">
      <selection activeCell="C13" sqref="C13"/>
    </sheetView>
  </sheetViews>
  <sheetFormatPr defaultRowHeight="15" x14ac:dyDescent="0.25"/>
  <cols>
    <col min="1" max="1" width="38.7109375" customWidth="1"/>
    <col min="2" max="2" width="19.5703125" customWidth="1"/>
    <col min="4" max="4" width="16.5703125" customWidth="1"/>
    <col min="11" max="11" width="0" hidden="1" customWidth="1"/>
    <col min="12" max="13" width="9.140625" hidden="1" customWidth="1"/>
    <col min="14" max="14" width="9.140625" customWidth="1"/>
  </cols>
  <sheetData>
    <row r="2" spans="1:12" ht="23.25" x14ac:dyDescent="0.35">
      <c r="A2" s="41" t="s">
        <v>72</v>
      </c>
      <c r="B2" s="41"/>
    </row>
    <row r="3" spans="1:12" ht="15" customHeight="1" x14ac:dyDescent="0.35">
      <c r="A3" s="41"/>
      <c r="B3" s="41"/>
    </row>
    <row r="4" spans="1:12" x14ac:dyDescent="0.25">
      <c r="A4" s="55" t="s">
        <v>42</v>
      </c>
    </row>
    <row r="5" spans="1:12" x14ac:dyDescent="0.25">
      <c r="A5" t="s">
        <v>41</v>
      </c>
      <c r="B5" s="40" t="str">
        <f>'Summary Chart'!F10</f>
        <v>£8 (£15 if 2 invoices)</v>
      </c>
    </row>
    <row r="6" spans="1:12" x14ac:dyDescent="0.25">
      <c r="A6" t="s">
        <v>40</v>
      </c>
      <c r="B6" s="40">
        <f>'Summary Chart'!G10</f>
        <v>8</v>
      </c>
      <c r="D6" s="40"/>
    </row>
    <row r="7" spans="1:12" ht="15.75" thickBot="1" x14ac:dyDescent="0.3"/>
    <row r="8" spans="1:12" ht="15.75" thickBot="1" x14ac:dyDescent="0.3">
      <c r="A8" s="55" t="s">
        <v>59</v>
      </c>
      <c r="B8" s="3" t="s">
        <v>218</v>
      </c>
      <c r="E8" s="250"/>
      <c r="F8" s="251"/>
      <c r="G8" s="252"/>
      <c r="L8" s="47" t="s">
        <v>73</v>
      </c>
    </row>
    <row r="9" spans="1:12" x14ac:dyDescent="0.25">
      <c r="A9" t="s">
        <v>41</v>
      </c>
      <c r="B9" s="100" t="str">
        <f>IF(L9=0,"",IF(L9&lt;=11,11,IF(E8&gt;=223000.01,893,L9)))</f>
        <v/>
      </c>
      <c r="E9" s="98"/>
      <c r="F9" s="98"/>
      <c r="G9" s="98"/>
      <c r="L9">
        <f>ROUNDUP((E8*0.004),0)</f>
        <v>0</v>
      </c>
    </row>
    <row r="10" spans="1:12" x14ac:dyDescent="0.25">
      <c r="A10" t="s">
        <v>40</v>
      </c>
      <c r="B10" s="40">
        <f>'Summary Chart'!I10</f>
        <v>11</v>
      </c>
    </row>
    <row r="11" spans="1:12" ht="15.75" x14ac:dyDescent="0.25">
      <c r="A11" s="49" t="s">
        <v>74</v>
      </c>
      <c r="B11" s="40"/>
    </row>
    <row r="12" spans="1:12" ht="15.75" x14ac:dyDescent="0.25">
      <c r="A12" s="49"/>
      <c r="B12" s="40"/>
    </row>
    <row r="13" spans="1:12" ht="15.75" x14ac:dyDescent="0.25">
      <c r="A13" s="49" t="s">
        <v>78</v>
      </c>
      <c r="B13" s="40"/>
    </row>
    <row r="14" spans="1:12" x14ac:dyDescent="0.25">
      <c r="A14" t="s">
        <v>75</v>
      </c>
      <c r="B14" s="40"/>
    </row>
    <row r="15" spans="1:12" x14ac:dyDescent="0.25">
      <c r="A15" t="s">
        <v>76</v>
      </c>
      <c r="B15" s="40"/>
    </row>
    <row r="16" spans="1:12" x14ac:dyDescent="0.25">
      <c r="A16" t="s">
        <v>77</v>
      </c>
      <c r="B16" s="40"/>
    </row>
    <row r="17" spans="1:6" x14ac:dyDescent="0.25">
      <c r="B17" s="40"/>
    </row>
    <row r="18" spans="1:6" ht="15.75" x14ac:dyDescent="0.25">
      <c r="A18" s="49" t="s">
        <v>286</v>
      </c>
      <c r="B18" s="40"/>
    </row>
    <row r="19" spans="1:6" ht="15.75" x14ac:dyDescent="0.25">
      <c r="A19" s="49"/>
      <c r="B19" s="40"/>
    </row>
    <row r="20" spans="1:6" x14ac:dyDescent="0.25">
      <c r="A20" s="55" t="s">
        <v>60</v>
      </c>
    </row>
    <row r="21" spans="1:6" ht="15.75" x14ac:dyDescent="0.25">
      <c r="A21" t="s">
        <v>87</v>
      </c>
      <c r="B21" s="40">
        <v>22</v>
      </c>
      <c r="C21" s="51"/>
    </row>
    <row r="22" spans="1:6" ht="28.5" customHeight="1" x14ac:dyDescent="0.25">
      <c r="A22" s="46" t="s">
        <v>282</v>
      </c>
      <c r="B22" s="40">
        <v>54</v>
      </c>
      <c r="C22" s="51"/>
    </row>
    <row r="23" spans="1:6" ht="29.25" customHeight="1" x14ac:dyDescent="0.25">
      <c r="A23" s="46" t="s">
        <v>281</v>
      </c>
      <c r="B23" s="40">
        <v>36</v>
      </c>
      <c r="C23" s="2"/>
      <c r="D23" s="50"/>
      <c r="E23" s="50"/>
      <c r="F23" s="51"/>
    </row>
    <row r="24" spans="1:6" ht="15.75" x14ac:dyDescent="0.25">
      <c r="A24" t="s">
        <v>79</v>
      </c>
      <c r="B24" s="40">
        <v>18</v>
      </c>
      <c r="C24" s="52"/>
      <c r="D24" s="50"/>
      <c r="E24" s="50"/>
      <c r="F24" s="51"/>
    </row>
    <row r="25" spans="1:6" ht="15.75" x14ac:dyDescent="0.25">
      <c r="A25" t="s">
        <v>86</v>
      </c>
      <c r="B25" s="40">
        <v>54</v>
      </c>
      <c r="C25" s="52"/>
      <c r="D25" s="50"/>
    </row>
    <row r="26" spans="1:6" ht="15.75" x14ac:dyDescent="0.25">
      <c r="A26" t="s">
        <v>284</v>
      </c>
      <c r="B26" s="40">
        <v>54</v>
      </c>
      <c r="C26" s="50"/>
    </row>
    <row r="27" spans="1:6" x14ac:dyDescent="0.25">
      <c r="A27" t="s">
        <v>85</v>
      </c>
      <c r="B27" s="40">
        <v>22</v>
      </c>
    </row>
    <row r="28" spans="1:6" x14ac:dyDescent="0.25">
      <c r="A28" t="s">
        <v>83</v>
      </c>
      <c r="B28" s="40">
        <v>54</v>
      </c>
    </row>
    <row r="29" spans="1:6" x14ac:dyDescent="0.25">
      <c r="A29" t="s">
        <v>81</v>
      </c>
      <c r="B29" s="40">
        <v>22</v>
      </c>
    </row>
    <row r="30" spans="1:6" x14ac:dyDescent="0.25">
      <c r="A30" t="s">
        <v>82</v>
      </c>
      <c r="B30" s="40">
        <v>54</v>
      </c>
    </row>
    <row r="31" spans="1:6" x14ac:dyDescent="0.25">
      <c r="A31" t="s">
        <v>84</v>
      </c>
      <c r="B31" s="40">
        <v>54</v>
      </c>
    </row>
    <row r="32" spans="1:6" x14ac:dyDescent="0.25">
      <c r="A32" t="s">
        <v>283</v>
      </c>
      <c r="B32" s="40" t="s">
        <v>285</v>
      </c>
    </row>
    <row r="33" spans="1:2" x14ac:dyDescent="0.25">
      <c r="B33" s="40"/>
    </row>
    <row r="34" spans="1:2" x14ac:dyDescent="0.25">
      <c r="A34" s="3" t="s">
        <v>320</v>
      </c>
    </row>
  </sheetData>
  <sheetProtection algorithmName="SHA-512" hashValue="u7jn9L0NSbp4IzpseVi+ePNIUwkgX7oZ7L3FxUOYXovPA4I71HQ6oxqcCPSnUuNWkYXd8gPo8cpo2xUlUvErPQ==" saltValue="S/9CitlIhQGFZ17zCgl9cw==" spinCount="100000" sheet="1" objects="1" scenarios="1"/>
  <mergeCells count="1">
    <mergeCell ref="E8:G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20"/>
  <sheetViews>
    <sheetView workbookViewId="0">
      <selection activeCell="F7" sqref="F7"/>
    </sheetView>
  </sheetViews>
  <sheetFormatPr defaultRowHeight="15" x14ac:dyDescent="0.25"/>
  <cols>
    <col min="1" max="1" width="23.28515625" customWidth="1"/>
    <col min="2" max="2" width="26" customWidth="1"/>
    <col min="11" max="12" width="9.140625" hidden="1" customWidth="1"/>
    <col min="13" max="13" width="0" hidden="1" customWidth="1"/>
  </cols>
  <sheetData>
    <row r="2" spans="1:13" ht="23.25" x14ac:dyDescent="0.35">
      <c r="A2" s="41" t="s">
        <v>88</v>
      </c>
      <c r="B2" s="41"/>
    </row>
    <row r="3" spans="1:13" ht="15" customHeight="1" thickBot="1" x14ac:dyDescent="0.4">
      <c r="A3" s="41"/>
      <c r="B3" s="41"/>
    </row>
    <row r="4" spans="1:13" ht="15.75" thickBot="1" x14ac:dyDescent="0.3">
      <c r="A4" s="55" t="s">
        <v>42</v>
      </c>
      <c r="B4" s="3" t="s">
        <v>218</v>
      </c>
      <c r="E4" s="250"/>
      <c r="F4" s="251"/>
      <c r="G4" s="252"/>
      <c r="K4">
        <f>ROUNDUP((E4/1000),0)</f>
        <v>0</v>
      </c>
      <c r="L4">
        <f>K4+20</f>
        <v>20</v>
      </c>
      <c r="M4" s="47" t="s">
        <v>89</v>
      </c>
    </row>
    <row r="5" spans="1:13" x14ac:dyDescent="0.25">
      <c r="A5" t="s">
        <v>41</v>
      </c>
      <c r="B5" s="99" t="str">
        <f>IF(E4=0,"",L4)</f>
        <v/>
      </c>
      <c r="E5" s="98"/>
      <c r="F5" s="98"/>
      <c r="G5" s="98"/>
    </row>
    <row r="6" spans="1:13" x14ac:dyDescent="0.25">
      <c r="A6" t="s">
        <v>40</v>
      </c>
      <c r="B6" s="40">
        <f>'Summary Chart'!G11</f>
        <v>5</v>
      </c>
      <c r="D6" s="40"/>
    </row>
    <row r="8" spans="1:13" x14ac:dyDescent="0.25">
      <c r="A8" s="55" t="s">
        <v>59</v>
      </c>
    </row>
    <row r="9" spans="1:13" x14ac:dyDescent="0.25">
      <c r="A9" t="s">
        <v>41</v>
      </c>
      <c r="B9" s="40">
        <f>'Summary Chart'!H11</f>
        <v>5</v>
      </c>
    </row>
    <row r="10" spans="1:13" x14ac:dyDescent="0.25">
      <c r="A10" t="s">
        <v>40</v>
      </c>
      <c r="B10" s="40">
        <f>'Summary Chart'!I11</f>
        <v>5</v>
      </c>
    </row>
    <row r="11" spans="1:13" x14ac:dyDescent="0.25">
      <c r="B11" s="40"/>
    </row>
    <row r="12" spans="1:13" x14ac:dyDescent="0.25">
      <c r="A12" s="55" t="s">
        <v>60</v>
      </c>
    </row>
    <row r="13" spans="1:13" x14ac:dyDescent="0.25">
      <c r="A13" t="s">
        <v>41</v>
      </c>
      <c r="B13" s="40">
        <f>'Summary Chart'!J11</f>
        <v>20</v>
      </c>
    </row>
    <row r="14" spans="1:13" x14ac:dyDescent="0.25">
      <c r="A14" t="s">
        <v>40</v>
      </c>
      <c r="B14" s="40">
        <f>'Summary Chart'!K11</f>
        <v>20</v>
      </c>
    </row>
    <row r="15" spans="1:13" x14ac:dyDescent="0.25">
      <c r="B15" s="40"/>
    </row>
    <row r="16" spans="1:13" x14ac:dyDescent="0.25">
      <c r="A16" s="3" t="s">
        <v>90</v>
      </c>
    </row>
    <row r="18" spans="1:1" x14ac:dyDescent="0.25">
      <c r="A18" s="3" t="s">
        <v>91</v>
      </c>
    </row>
    <row r="20" spans="1:1" x14ac:dyDescent="0.25">
      <c r="A20" s="3" t="s">
        <v>92</v>
      </c>
    </row>
  </sheetData>
  <sheetProtection algorithmName="SHA-512" hashValue="KiUJ9GyGXEdqWd8pgSa19q7lOnzPR3ln1OasfeOZ+S16KPIhv/VTfCgXmq+sTaI1HPL55TC6oz905aW6TXE63g==" saltValue="e8SXLytVRXwhsWblesUeew==" spinCount="100000" sheet="1" objects="1" scenarios="1"/>
  <mergeCells count="1">
    <mergeCell ref="E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Summary Chart</vt:lpstr>
      <vt:lpstr>Algeria</vt:lpstr>
      <vt:lpstr>Bahrain</vt:lpstr>
      <vt:lpstr>Iraq</vt:lpstr>
      <vt:lpstr>Dji-Maurit-Soma-Syria</vt:lpstr>
      <vt:lpstr>Jordan</vt:lpstr>
      <vt:lpstr>Kuwait</vt:lpstr>
      <vt:lpstr>Lebanon</vt:lpstr>
      <vt:lpstr>Libya</vt:lpstr>
      <vt:lpstr>Morocco</vt:lpstr>
      <vt:lpstr>Oman</vt:lpstr>
      <vt:lpstr>Qatar</vt:lpstr>
      <vt:lpstr>Saudi Arabia</vt:lpstr>
      <vt:lpstr>Sudan</vt:lpstr>
      <vt:lpstr>Tunisia</vt:lpstr>
      <vt:lpstr>UAE</vt:lpstr>
      <vt:lpstr>Yemen</vt:lpstr>
      <vt:lpstr>Sheet1</vt:lpstr>
      <vt:lpstr>Sheet2</vt:lpstr>
      <vt:lpstr>Algeria!Print_Area</vt:lpstr>
      <vt:lpstr>Bahrain!Print_Area</vt:lpstr>
      <vt:lpstr>'Dji-Maurit-Soma-Syria'!Print_Area</vt:lpstr>
      <vt:lpstr>Iraq!Print_Area</vt:lpstr>
      <vt:lpstr>Jordan!Print_Area</vt:lpstr>
      <vt:lpstr>Kuwait!Print_Area</vt:lpstr>
      <vt:lpstr>Lebanon!Print_Area</vt:lpstr>
      <vt:lpstr>Libya!Print_Area</vt:lpstr>
      <vt:lpstr>Morocco!Print_Area</vt:lpstr>
      <vt:lpstr>Oman!Print_Area</vt:lpstr>
      <vt:lpstr>Qatar!Print_Area</vt:lpstr>
      <vt:lpstr>'Saudi Arabia'!Print_Area</vt:lpstr>
      <vt:lpstr>Sudan!Print_Area</vt:lpstr>
      <vt:lpstr>'Summary Chart'!Print_Area</vt:lpstr>
      <vt:lpstr>Tunisia!Print_Area</vt:lpstr>
      <vt:lpstr>UAE!Print_Area</vt:lpstr>
      <vt:lpstr>Yemen!Print_Area</vt:lpstr>
    </vt:vector>
  </TitlesOfParts>
  <Company>London Chamber of Commerce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 Mckinley</dc:creator>
  <cp:lastModifiedBy>Mariana Santagada</cp:lastModifiedBy>
  <cp:lastPrinted>2018-04-25T09:02:48Z</cp:lastPrinted>
  <dcterms:created xsi:type="dcterms:W3CDTF">2014-03-31T10:12:18Z</dcterms:created>
  <dcterms:modified xsi:type="dcterms:W3CDTF">2018-07-25T15:31:35Z</dcterms:modified>
</cp:coreProperties>
</file>