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ai\Desktop\"/>
    </mc:Choice>
  </mc:AlternateContent>
  <xr:revisionPtr revIDLastSave="0" documentId="8_{40803E6E-087D-4769-97ED-C0E2901D6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UAE" sheetId="19" r:id="rId15"/>
    <sheet name="Yemen" sheetId="20" r:id="rId16"/>
    <sheet name="Tunisia" sheetId="6" r:id="rId17"/>
    <sheet name="Palestine" sheetId="24" r:id="rId18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Lebanon!$A$2:$J$22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7">Palestine!$A$2:$I$16</definedName>
    <definedName name="_xlnm.Print_Area" localSheetId="11">'Qatar '!$A$2:$C$32</definedName>
    <definedName name="_xlnm.Print_Area" localSheetId="12">'Saudi Arabia'!$A$2:$H$18</definedName>
    <definedName name="_xlnm.Print_Area" localSheetId="13">Sudan!$A$2:$E$21</definedName>
    <definedName name="_xlnm.Print_Area" localSheetId="0">'Summary Chart'!$B$2:$O$66</definedName>
    <definedName name="_xlnm.Print_Area" localSheetId="16">Tunisia!$A$2:$I$17</definedName>
    <definedName name="_xlnm.Print_Area" localSheetId="14">UAE!$A$2:$G$56</definedName>
    <definedName name="_xlnm.Print_Area" localSheetId="15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3" l="1"/>
  <c r="G23" i="23" s="1"/>
  <c r="B6" i="17"/>
  <c r="B5" i="17"/>
  <c r="B14" i="24" l="1"/>
  <c r="B13" i="24"/>
  <c r="B10" i="24"/>
  <c r="B9" i="24"/>
  <c r="B6" i="24"/>
  <c r="B5" i="24"/>
  <c r="B10" i="11"/>
  <c r="L9" i="11"/>
  <c r="B9" i="11" s="1"/>
  <c r="F27" i="23"/>
  <c r="G27" i="23" s="1"/>
  <c r="F25" i="23"/>
  <c r="G25" i="23" s="1"/>
  <c r="D21" i="23"/>
  <c r="B6" i="23"/>
  <c r="B5" i="23"/>
  <c r="B31" i="23" l="1"/>
  <c r="B30" i="23"/>
  <c r="B6" i="12" l="1"/>
  <c r="B9" i="12"/>
  <c r="B13" i="16" l="1"/>
  <c r="H23" i="23" l="1"/>
  <c r="D23" i="23" s="1"/>
  <c r="H25" i="23"/>
  <c r="D25" i="23" s="1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K4" i="12"/>
  <c r="L4" i="12" s="1"/>
  <c r="B5" i="12" s="1"/>
  <c r="I15" i="2"/>
  <c r="J15" i="2" s="1"/>
  <c r="K15" i="2" s="1"/>
  <c r="I14" i="2"/>
  <c r="J14" i="2" s="1"/>
  <c r="K14" i="2" s="1"/>
  <c r="K13" i="2"/>
  <c r="B10" i="17" l="1"/>
  <c r="B9" i="17"/>
  <c r="L13" i="2"/>
  <c r="M13" i="2" s="1"/>
  <c r="F13" i="2"/>
  <c r="F14" i="2"/>
  <c r="L14" i="2"/>
  <c r="M14" i="2" s="1"/>
  <c r="L15" i="2"/>
  <c r="M15" i="2" s="1"/>
  <c r="F15" i="2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<sst xmlns="http://schemas.openxmlformats.org/spreadsheetml/2006/main" count="668" uniqueCount="382">
  <si>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</si>
  <si>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</si>
  <si>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</si>
  <si>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</si>
  <si>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</si>
  <si>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</si>
  <si>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</si>
  <si>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</si>
  <si>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</si>
  <si>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</si>
  <si>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</si>
  <si>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</si>
  <si>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</si>
  <si>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</si>
  <si>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</si>
  <si>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</si>
  <si>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</si>
  <si>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</si>
  <si>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</si>
  <si>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</si>
  <si>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</si>
  <si>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</si>
  <si>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</si>
  <si>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</si>
  <si>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</si>
  <si>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</si>
  <si>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</si>
  <si>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</si>
  <si>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</si>
  <si>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</si>
  <si>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</si>
  <si>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</si>
  <si>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</si>
  <si>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</si>
  <si>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</si>
  <si>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</si>
  <si>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</si>
  <si>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</si>
  <si>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</si>
  <si>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</si>
  <si>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</si>
  <si>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</si>
  <si>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</si>
  <si>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</si>
  <si>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</si>
  <si>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</si>
  <si>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</si>
  <si>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</si>
  <si>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</si>
  <si>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</si>
  <si>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</si>
  <si>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</si>
  <si>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</si>
  <si>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</si>
  <si>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</si>
  <si>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</si>
  <si>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</si>
  <si>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</si>
  <si>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</si>
  <si>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</si>
  <si>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</si>
  <si>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</si>
  <si>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</si>
  <si>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</si>
  <si>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</si>
  <si>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</si>
  <si>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</si>
  <si>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General Power of Attorney</t>
  </si>
  <si>
    <t>Price List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</si>
  <si>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</si>
  <si>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</si>
  <si>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</si>
  <si>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</si>
  <si>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</si>
  <si>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</si>
  <si>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</si>
  <si>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</si>
  <si>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</si>
  <si>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</si>
  <si>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</si>
  <si>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</si>
  <si>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</si>
  <si>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</si>
  <si>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</si>
  <si>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</si>
  <si>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</si>
  <si>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</si>
  <si>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</si>
  <si>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>HAJ/OMRA DOCUMENTS REQUIRE FCO PRIOR TO EMBASSY LEGALISATION</t>
  </si>
  <si>
    <t>WE CAN ONLY CERTIFY THESE DOCUMENTS (legalisation is done by customer directly)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</si>
  <si>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</si>
  <si>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</si>
  <si>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</si>
  <si>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</si>
  <si>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</si>
  <si>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</si>
  <si>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</si>
  <si>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</si>
  <si>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</si>
  <si>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</si>
  <si>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</si>
  <si>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</si>
  <si>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</si>
  <si>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</si>
  <si>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</si>
  <si>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</si>
  <si>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</si>
  <si>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</si>
  <si>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</si>
  <si>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</si>
  <si>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</si>
  <si>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</si>
  <si>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</si>
  <si>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</si>
  <si>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</si>
  <si>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</si>
  <si>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</si>
  <si>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</si>
  <si>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</si>
  <si>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</si>
  <si>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</si>
  <si>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</si>
  <si>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</si>
  <si>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</si>
  <si>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</si>
  <si>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</si>
  <si>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</si>
  <si>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</si>
  <si>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</si>
  <si>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</si>
  <si>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</si>
  <si>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</si>
  <si>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</si>
  <si>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</si>
  <si>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</si>
  <si>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</si>
  <si>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</si>
  <si>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</si>
  <si>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</si>
  <si>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</si>
  <si>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</si>
  <si>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</si>
  <si>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</si>
  <si>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</si>
  <si>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</si>
  <si>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</si>
  <si>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</si>
  <si>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</si>
  <si>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</si>
  <si>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</si>
  <si>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</si>
  <si>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</si>
  <si>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</si>
  <si>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</si>
  <si>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</si>
  <si>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</si>
  <si>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</si>
  <si>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</si>
  <si>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</si>
  <si>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</si>
  <si>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</si>
  <si>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</si>
  <si>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</si>
  <si>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</si>
  <si>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</si>
  <si>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</si>
  <si>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</si>
  <si>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</si>
  <si>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</si>
  <si>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</si>
  <si>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</si>
  <si>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</si>
  <si>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</si>
  <si>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</si>
  <si>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</si>
  <si>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</si>
  <si>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</si>
  <si>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</si>
  <si>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</si>
  <si>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</si>
  <si>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</si>
  <si>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</si>
  <si>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</si>
  <si>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</si>
  <si>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</si>
  <si>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</si>
  <si>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</si>
  <si>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</si>
  <si>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</si>
  <si>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</si>
  <si>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</si>
  <si>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</si>
  <si>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</si>
  <si>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</si>
  <si>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</si>
  <si>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</si>
  <si>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</si>
  <si>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</si>
  <si>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</si>
  <si>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</si>
  <si>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</si>
  <si>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</si>
  <si>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</si>
  <si>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Memoradum and Articles of association</t>
  </si>
  <si>
    <t>Certificate of Free Sale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</si>
  <si>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</si>
  <si>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</si>
  <si>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</si>
  <si>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</si>
  <si>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</si>
  <si>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</si>
  <si>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</si>
  <si>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</si>
  <si>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</si>
  <si>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</si>
  <si>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</si>
  <si>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</si>
  <si>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</si>
  <si>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</si>
  <si>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</si>
  <si>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</si>
  <si>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</si>
  <si>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</si>
  <si>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</si>
  <si>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</si>
  <si>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</si>
  <si>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t>10% markup as advised by Ian</t>
  </si>
  <si>
    <t>Please enter current Algerian rate in the box (ask ABCC)</t>
  </si>
  <si>
    <t>Rate vs GBP(if using E or $)</t>
  </si>
  <si>
    <t>NO POSTAL ORDERS REQUIRED</t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</si>
  <si>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</si>
  <si>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</si>
  <si>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</si>
  <si>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</si>
  <si>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</si>
  <si>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</si>
  <si>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</si>
  <si>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</si>
  <si>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</si>
  <si>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</si>
  <si>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</si>
  <si>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</si>
  <si>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</si>
  <si>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</si>
  <si>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</si>
  <si>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</si>
  <si>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</si>
  <si>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</si>
  <si>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</si>
  <si>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</si>
  <si>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</si>
  <si>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</si>
  <si>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</si>
  <si>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</si>
  <si>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</si>
  <si>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</si>
  <si>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</si>
  <si>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</si>
  <si>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</si>
  <si>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</si>
  <si>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</si>
  <si>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</si>
  <si>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</si>
  <si>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>FCO</t>
  </si>
  <si>
    <t>CO + Invoice to be a SET for certification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</si>
  <si>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</si>
  <si>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</si>
  <si>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</si>
  <si>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</si>
  <si>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</si>
  <si>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</si>
  <si>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</si>
  <si>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</si>
  <si>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</si>
  <si>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</si>
  <si>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</si>
  <si>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</si>
  <si>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</si>
  <si>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</si>
  <si>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</si>
  <si>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</si>
  <si>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</si>
  <si>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</si>
  <si>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</si>
  <si>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</si>
  <si>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</si>
  <si>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</si>
  <si>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</si>
  <si>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</si>
  <si>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</si>
  <si>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</si>
  <si>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</si>
  <si>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</si>
  <si>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</si>
  <si>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</si>
  <si>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</si>
  <si>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</si>
  <si>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</si>
  <si>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</si>
  <si>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</si>
  <si>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</si>
  <si>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</si>
  <si>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</si>
  <si>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</si>
  <si>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</si>
  <si>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</si>
  <si>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</si>
  <si>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</si>
  <si>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</si>
  <si>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</si>
  <si>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</si>
  <si>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</si>
  <si>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</si>
  <si>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</si>
  <si>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</si>
  <si>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</si>
  <si>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</si>
  <si>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</si>
  <si>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</si>
  <si>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</si>
  <si>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</si>
  <si>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</si>
  <si>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</si>
  <si>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</si>
  <si>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</si>
  <si>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</si>
  <si>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</si>
  <si>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</si>
  <si>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t xml:space="preserve"> (£100 PER DOCUMENT, copy also £100)</t>
  </si>
  <si>
    <r>
      <t xml:space="preserve">£18 </t>
    </r>
    <r>
      <rPr>
        <sz val="9"/>
        <color theme="1"/>
        <rFont val="Calibri"/>
        <family val="2"/>
        <scheme val="minor"/>
      </rPr>
      <t>(£36 if more than 1 invoice)</t>
    </r>
  </si>
  <si>
    <t>= Invoice value/1000 (round up to the nearest £1). Minimum charge £33 / maximum £2233</t>
  </si>
  <si>
    <t xml:space="preserve">(If a contract / POA has (2) two UK signatures the Consulate will charge an additional £161.00 ie: embassy fee will be 2 @ £161.00 = £322.00) </t>
  </si>
  <si>
    <t>Other Commerical Document:</t>
  </si>
  <si>
    <t>£161  x 2 (as two different documents)</t>
  </si>
  <si>
    <t>Minimum charge £33 / maximum £2233</t>
  </si>
  <si>
    <t>3) Bureau Veritas</t>
  </si>
  <si>
    <t>EMBASSY Copy on all docs</t>
  </si>
  <si>
    <t xml:space="preserve">The Iraqi authorities accept the COC from following companies: </t>
  </si>
  <si>
    <t>[(Invoice value in £)/1000] + 50</t>
  </si>
  <si>
    <t>Cost refer to Summary chart page 2</t>
  </si>
  <si>
    <t>Stream I : Documents to be certified by the Arab-British Chamber of Commerce.</t>
  </si>
  <si>
    <t>The embassy will not legalise any document that has the FCO apostille.</t>
  </si>
  <si>
    <t>Palestine</t>
  </si>
  <si>
    <t>FCO reqired for ODs before legalisation</t>
  </si>
  <si>
    <t>invoice value x 0.0006</t>
  </si>
  <si>
    <t>Other commercial documents</t>
  </si>
  <si>
    <t>All ODs required FCO apostile before legalisation</t>
  </si>
  <si>
    <t>the passport number of any UK individuals mentioned, Saudi ID number of any Saudi individuals mentioned are required to state on the document (can be hand written),</t>
  </si>
  <si>
    <t>For documents with liabilities such as contracts, agreements, powers of attorney</t>
  </si>
  <si>
    <t>copy IDs/Passport are also required for legalisation.</t>
  </si>
  <si>
    <t>£155 + [(Invoice in £ ) x 0.005] round up to the nearest pound</t>
  </si>
  <si>
    <t xml:space="preserve">SUDAN       </t>
  </si>
  <si>
    <t>MHRA certificate</t>
  </si>
  <si>
    <t>Declaration of origin</t>
  </si>
  <si>
    <t>When submitting an OD, please enclose a separate sheet which contains:</t>
  </si>
  <si>
    <t>• The name of the UK company who has issued the document</t>
  </si>
  <si>
    <t>• The company’s address</t>
  </si>
  <si>
    <t>• The name of the company’s director(s)</t>
  </si>
  <si>
    <t>• Their email address(es) and telephone number(s)</t>
  </si>
  <si>
    <t>For commercial powers of attorney:</t>
  </si>
  <si>
    <t>When submitting a commercial power of attorney, the director or one of the directors of the UK company</t>
  </si>
  <si>
    <t xml:space="preserve">must write and sign a letter verifying the authenticity of the power of attorney. </t>
  </si>
  <si>
    <t>The information in the list above must also be stated.</t>
  </si>
  <si>
    <t>Additional requirements for all ODs (Circular 140322 14/03/2022):</t>
  </si>
  <si>
    <t xml:space="preserve">£50.40 per page </t>
  </si>
  <si>
    <t>(£9 Legal Fee + Saudi form £8.4, from 01/04/2022)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</si>
  <si>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£61.20</t>
    </r>
    <r>
      <rPr>
        <sz val="12"/>
        <color theme="1"/>
        <rFont val="Calibri"/>
        <family val="2"/>
        <scheme val="minor"/>
      </rPr>
      <t xml:space="preserve">) etc). </t>
    </r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</si>
  <si>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£46.80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</si>
  <si>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>£55.20 + £55.20 =</t>
  </si>
  <si>
    <t>As STR1 is ticked for Oman, customer can apply for express service: £110.40 + £46.80 are payable to LCCI. £210.00 is payable to Embassy directly</t>
  </si>
  <si>
    <r>
      <t xml:space="preserve">Certification fee (as calculated above) + (Embassy fee for Certificate) + (Embassy Fee for Invoice (refer to Oman tab)) = £110.40 + £60.00 + £210.00 = </t>
    </r>
    <r>
      <rPr>
        <b/>
        <sz val="12"/>
        <color theme="8" tint="-0.499984740745262"/>
        <rFont val="Calibri"/>
        <family val="2"/>
        <scheme val="minor"/>
      </rPr>
      <t>£380.4</t>
    </r>
  </si>
  <si>
    <t>Handling fee £23.70 per BATCH (£19.72 + VAT) is payable in addition to translation fees. (Apr 2022 Price)</t>
  </si>
  <si>
    <r>
      <t xml:space="preserve">Minimum requirement = SET. Certification only is not allowed. Legalisation is mandatory as only STR 2 ticked. STR 1 Fee = £55.20 + £55.20, STR 2 Fee = £45 + £30 = </t>
    </r>
    <r>
      <rPr>
        <b/>
        <u/>
        <sz val="12"/>
        <color theme="8" tint="-0.499984740745262"/>
        <rFont val="Calibri"/>
        <family val="2"/>
        <scheme val="minor"/>
      </rPr>
      <t>£185.40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</si>
  <si>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
*turnaround: 3 weeks </t>
    </r>
    <r>
      <rPr>
        <b/>
        <sz val="11"/>
        <color rgb="FFFF0000"/>
        <rFont val="Calibri"/>
        <family val="2"/>
        <scheme val="minor"/>
      </rPr>
      <t>EXPRESS SERVICE 1 week</t>
    </r>
  </si>
  <si>
    <t>EXPRESS SERVICE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</si>
  <si>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£229,886</t>
    </r>
    <r>
      <rPr>
        <b/>
        <sz val="12"/>
        <color theme="1"/>
        <rFont val="Calibri"/>
        <family val="2"/>
        <scheme val="minor"/>
      </rPr>
      <t>)</t>
    </r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</si>
  <si>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$273,959.00</t>
    </r>
    <r>
      <rPr>
        <b/>
        <sz val="12"/>
        <color theme="1"/>
        <rFont val="Calibri"/>
        <family val="2"/>
        <scheme val="minor"/>
      </rPr>
      <t>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</si>
  <si>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 xml:space="preserve">(from </t>
    </r>
    <r>
      <rPr>
        <b/>
        <sz val="12"/>
        <color theme="4" tint="-0.499984740745262"/>
        <rFont val="Calibri"/>
        <family val="2"/>
        <scheme val="minor"/>
      </rPr>
      <t>266,668.00</t>
    </r>
    <r>
      <rPr>
        <b/>
        <sz val="12"/>
        <color theme="1"/>
        <rFont val="Calibri"/>
        <family val="2"/>
        <scheme val="minor"/>
      </rPr>
      <t>)</t>
    </r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</si>
  <si>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QAR 1,000,001</t>
    </r>
    <r>
      <rPr>
        <b/>
        <sz val="12"/>
        <color theme="1"/>
        <rFont val="Calibri"/>
        <family val="2"/>
        <scheme val="minor"/>
      </rPr>
      <t>)</t>
    </r>
  </si>
  <si>
    <t>[(invoice value x 3.75) x 0.0006] / 4.35</t>
  </si>
  <si>
    <t>[(invoice value x 3.6502) x 0.0006] / 4.35</t>
  </si>
  <si>
    <t>(invoice value x 0.0006) / 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</si>
</sst>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[$$-409]#,##0.00"/>
    <numFmt numFmtId="169" formatCode="[$€-2]\ #,##0.00;[Red]\-[$€-2]\ #,##0.00"/>
    <numFmt numFmtId="170" formatCode="[$QAR]\ #,##0"/>
    <numFmt numFmtId="171" formatCode="[$$-409]#,##0"/>
    <numFmt numFmtId="172" formatCode="[$€-2]\ #,##0"/>
    <numFmt numFmtId="173" formatCode="&quot;£&quot;#,##0"/>
    <numFmt numFmtId="174" formatCode="0.0000"/>
    <numFmt numFmtId="175" formatCode="[$£-809]#,##0.0;[Red]\-[$£-809]#,##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4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5" xfId="0" applyFill="1" applyBorder="1"/>
    <xf numFmtId="6" fontId="0" fillId="4" borderId="36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3" xfId="0" applyNumberFormat="1" applyFont="1" applyBorder="1" applyAlignment="1">
      <alignment horizontal="left"/>
    </xf>
    <xf numFmtId="6" fontId="0" fillId="0" borderId="37" xfId="0" applyNumberFormat="1" applyBorder="1" applyAlignment="1">
      <alignment horizontal="left"/>
    </xf>
    <xf numFmtId="6" fontId="1" fillId="0" borderId="37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8" xfId="0" applyNumberFormat="1" applyBorder="1" applyAlignment="1">
      <alignment horizontal="left"/>
    </xf>
    <xf numFmtId="6" fontId="1" fillId="0" borderId="38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7" fontId="12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8" fontId="0" fillId="0" borderId="13" xfId="0" applyNumberFormat="1" applyBorder="1" applyAlignment="1">
      <alignment horizontal="left"/>
    </xf>
    <xf numFmtId="168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165" fontId="11" fillId="5" borderId="17" xfId="0" applyNumberFormat="1" applyFont="1" applyFill="1" applyBorder="1" applyAlignment="1" applyProtection="1">
      <alignment horizontal="center"/>
      <protection locked="0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6" fontId="5" fillId="0" borderId="4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0" xfId="0" applyFont="1"/>
    <xf numFmtId="164" fontId="1" fillId="0" borderId="46" xfId="0" applyNumberFormat="1" applyFont="1" applyBorder="1" applyAlignment="1">
      <alignment horizontal="left"/>
    </xf>
    <xf numFmtId="164" fontId="1" fillId="0" borderId="47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19" fillId="0" borderId="0" xfId="3"/>
    <xf numFmtId="0" fontId="20" fillId="0" borderId="0" xfId="0" applyFont="1"/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8" fontId="0" fillId="0" borderId="14" xfId="0" applyNumberFormat="1" applyBorder="1" applyAlignment="1">
      <alignment horizontal="left"/>
    </xf>
    <xf numFmtId="168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48" xfId="0" applyNumberFormat="1" applyFill="1" applyBorder="1" applyAlignment="1">
      <alignment horizontal="left"/>
    </xf>
    <xf numFmtId="0" fontId="23" fillId="0" borderId="0" xfId="0" applyFont="1"/>
    <xf numFmtId="0" fontId="0" fillId="3" borderId="39" xfId="0" applyFill="1" applyBorder="1"/>
    <xf numFmtId="6" fontId="0" fillId="4" borderId="40" xfId="0" applyNumberFormat="1" applyFill="1" applyBorder="1" applyAlignment="1">
      <alignment horizontal="left"/>
    </xf>
    <xf numFmtId="6" fontId="0" fillId="4" borderId="37" xfId="0" applyNumberFormat="1" applyFill="1" applyBorder="1" applyAlignment="1">
      <alignment horizontal="left"/>
    </xf>
    <xf numFmtId="0" fontId="21" fillId="0" borderId="0" xfId="0" applyFont="1"/>
    <xf numFmtId="0" fontId="24" fillId="0" borderId="0" xfId="0" applyFont="1"/>
    <xf numFmtId="6" fontId="13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3" xfId="0" applyNumberFormat="1" applyFont="1" applyBorder="1" applyAlignment="1">
      <alignment horizontal="left"/>
    </xf>
    <xf numFmtId="0" fontId="10" fillId="0" borderId="41" xfId="0" applyFont="1" applyBorder="1" applyAlignment="1">
      <alignment vertical="center"/>
    </xf>
    <xf numFmtId="6" fontId="0" fillId="0" borderId="44" xfId="0" applyNumberFormat="1" applyBorder="1" applyAlignment="1">
      <alignment horizontal="left"/>
    </xf>
    <xf numFmtId="6" fontId="0" fillId="0" borderId="43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170" fontId="0" fillId="0" borderId="13" xfId="0" applyNumberFormat="1" applyBorder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29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33" xfId="0" applyNumberFormat="1" applyBorder="1" applyAlignment="1">
      <alignment horizontal="left"/>
    </xf>
    <xf numFmtId="173" fontId="0" fillId="0" borderId="49" xfId="0" applyNumberFormat="1" applyBorder="1" applyAlignment="1">
      <alignment horizontal="left"/>
    </xf>
    <xf numFmtId="173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3" fontId="0" fillId="0" borderId="50" xfId="0" applyNumberFormat="1" applyBorder="1" applyAlignment="1">
      <alignment horizontal="left"/>
    </xf>
    <xf numFmtId="173" fontId="0" fillId="0" borderId="19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2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0" fontId="0" fillId="0" borderId="14" xfId="0" applyNumberFormat="1" applyBorder="1" applyAlignment="1">
      <alignment horizontal="left"/>
    </xf>
    <xf numFmtId="173" fontId="13" fillId="0" borderId="34" xfId="0" applyNumberFormat="1" applyFont="1" applyBorder="1"/>
    <xf numFmtId="173" fontId="13" fillId="0" borderId="21" xfId="0" applyNumberFormat="1" applyFont="1" applyBorder="1"/>
    <xf numFmtId="10" fontId="21" fillId="0" borderId="22" xfId="0" applyNumberFormat="1" applyFont="1" applyBorder="1" applyAlignment="1">
      <alignment horizontal="right"/>
    </xf>
    <xf numFmtId="6" fontId="21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8" fillId="0" borderId="0" xfId="0" applyFont="1"/>
    <xf numFmtId="8" fontId="29" fillId="0" borderId="0" xfId="0" applyNumberFormat="1" applyFont="1" applyAlignment="1">
      <alignment horizontal="left"/>
    </xf>
    <xf numFmtId="0" fontId="30" fillId="0" borderId="0" xfId="0" applyFont="1"/>
    <xf numFmtId="8" fontId="32" fillId="0" borderId="0" xfId="0" applyNumberFormat="1" applyFont="1"/>
    <xf numFmtId="0" fontId="29" fillId="0" borderId="0" xfId="0" quotePrefix="1" applyFont="1"/>
    <xf numFmtId="0" fontId="31" fillId="0" borderId="0" xfId="0" quotePrefix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5" fontId="5" fillId="0" borderId="13" xfId="0" applyNumberFormat="1" applyFont="1" applyBorder="1" applyAlignment="1">
      <alignment horizontal="center" vertical="center"/>
    </xf>
    <xf numFmtId="175" fontId="5" fillId="0" borderId="26" xfId="0" applyNumberFormat="1" applyFont="1" applyBorder="1" applyAlignment="1">
      <alignment horizontal="center" vertical="center"/>
    </xf>
    <xf numFmtId="175" fontId="5" fillId="0" borderId="19" xfId="0" applyNumberFormat="1" applyFont="1" applyBorder="1" applyAlignment="1">
      <alignment horizontal="center" vertical="center"/>
    </xf>
    <xf numFmtId="175" fontId="5" fillId="0" borderId="29" xfId="0" applyNumberFormat="1" applyFont="1" applyBorder="1" applyAlignment="1">
      <alignment horizontal="center" vertical="center"/>
    </xf>
    <xf numFmtId="175" fontId="5" fillId="0" borderId="25" xfId="0" applyNumberFormat="1" applyFont="1" applyBorder="1" applyAlignment="1">
      <alignment horizontal="center" vertical="center" wrapText="1"/>
    </xf>
    <xf numFmtId="175" fontId="5" fillId="0" borderId="14" xfId="0" applyNumberFormat="1" applyFont="1" applyBorder="1" applyAlignment="1">
      <alignment horizontal="center" vertical="center"/>
    </xf>
    <xf numFmtId="175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1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8" fontId="1" fillId="0" borderId="4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5" fontId="1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6" fontId="5" fillId="0" borderId="15" xfId="0" applyNumberFormat="1" applyFont="1" applyBorder="1" applyAlignment="1">
      <alignment horizontal="center" vertical="center"/>
    </xf>
    <xf numFmtId="6" fontId="5" fillId="0" borderId="16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6" fontId="5" fillId="0" borderId="42" xfId="0" applyNumberFormat="1" applyFont="1" applyBorder="1" applyAlignment="1">
      <alignment horizontal="center" vertical="center"/>
    </xf>
    <xf numFmtId="6" fontId="5" fillId="0" borderId="51" xfId="0" applyNumberFormat="1" applyFont="1" applyBorder="1" applyAlignment="1">
      <alignment horizontal="center" vertical="center"/>
    </xf>
    <xf numFmtId="6" fontId="5" fillId="0" borderId="47" xfId="0" applyNumberFormat="1" applyFont="1" applyBorder="1" applyAlignment="1">
      <alignment horizontal="center" vertical="center"/>
    </xf>
    <xf numFmtId="6" fontId="5" fillId="0" borderId="52" xfId="0" applyNumberFormat="1" applyFont="1" applyBorder="1" applyAlignment="1">
      <alignment horizontal="center" vertical="center"/>
    </xf>
    <xf numFmtId="6" fontId="5" fillId="0" borderId="4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/>
    <xf numFmtId="8" fontId="38" fillId="0" borderId="0" xfId="0" applyNumberFormat="1" applyFont="1" applyAlignment="1">
      <alignment horizontal="left"/>
    </xf>
    <xf numFmtId="0" fontId="38" fillId="0" borderId="0" xfId="0" applyFont="1"/>
    <xf numFmtId="173" fontId="40" fillId="0" borderId="20" xfId="0" applyNumberFormat="1" applyFont="1" applyBorder="1" applyAlignment="1">
      <alignment horizontal="left"/>
    </xf>
    <xf numFmtId="172" fontId="40" fillId="0" borderId="15" xfId="0" applyNumberFormat="1" applyFont="1" applyBorder="1" applyAlignment="1">
      <alignment horizontal="left"/>
    </xf>
    <xf numFmtId="171" fontId="40" fillId="0" borderId="15" xfId="0" applyNumberFormat="1" applyFont="1" applyBorder="1" applyAlignment="1">
      <alignment horizontal="left"/>
    </xf>
    <xf numFmtId="170" fontId="40" fillId="0" borderId="15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8" fontId="31" fillId="0" borderId="0" xfId="0" quotePrefix="1" applyNumberFormat="1" applyFont="1" applyAlignment="1">
      <alignment horizontal="center"/>
    </xf>
    <xf numFmtId="0" fontId="29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1" fillId="5" borderId="25" xfId="0" applyNumberFormat="1" applyFont="1" applyFill="1" applyBorder="1" applyAlignment="1" applyProtection="1">
      <alignment horizontal="center"/>
      <protection locked="0"/>
    </xf>
    <xf numFmtId="165" fontId="11" fillId="5" borderId="19" xfId="0" applyNumberFormat="1" applyFont="1" applyFill="1" applyBorder="1" applyAlignment="1" applyProtection="1">
      <alignment horizontal="center"/>
      <protection locked="0"/>
    </xf>
    <xf numFmtId="166" fontId="12" fillId="6" borderId="25" xfId="0" applyNumberFormat="1" applyFont="1" applyFill="1" applyBorder="1" applyAlignment="1" applyProtection="1">
      <alignment horizontal="center"/>
      <protection locked="0"/>
    </xf>
    <xf numFmtId="166" fontId="12" fillId="6" borderId="19" xfId="0" applyNumberFormat="1" applyFont="1" applyFill="1" applyBorder="1" applyAlignment="1" applyProtection="1">
      <alignment horizontal="center"/>
      <protection locked="0"/>
    </xf>
    <xf numFmtId="167" fontId="12" fillId="7" borderId="27" xfId="0" applyNumberFormat="1" applyFont="1" applyFill="1" applyBorder="1" applyAlignment="1" applyProtection="1">
      <alignment horizontal="center"/>
      <protection locked="0"/>
    </xf>
    <xf numFmtId="167" fontId="12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1" xfId="0" applyFill="1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horizontal="center"/>
      <protection locked="0"/>
    </xf>
    <xf numFmtId="165" fontId="11" fillId="5" borderId="17" xfId="0" applyNumberFormat="1" applyFont="1" applyFill="1" applyBorder="1" applyAlignment="1">
      <alignment horizontal="center"/>
    </xf>
    <xf numFmtId="165" fontId="11" fillId="5" borderId="29" xfId="0" applyNumberFormat="1" applyFont="1" applyFill="1" applyBorder="1" applyAlignment="1">
      <alignment horizontal="center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166" fontId="12" fillId="6" borderId="29" xfId="0" applyNumberFormat="1" applyFont="1" applyFill="1" applyBorder="1" applyAlignment="1" applyProtection="1">
      <alignment horizontal="center"/>
      <protection locked="0"/>
    </xf>
    <xf numFmtId="167" fontId="12" fillId="7" borderId="42" xfId="0" applyNumberFormat="1" applyFont="1" applyFill="1" applyBorder="1" applyAlignment="1" applyProtection="1">
      <alignment horizontal="center"/>
      <protection locked="0"/>
    </xf>
    <xf numFmtId="167" fontId="12" fillId="7" borderId="3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0" fillId="4" borderId="41" xfId="0" applyFill="1" applyBorder="1" applyAlignment="1" applyProtection="1">
      <alignment horizontal="left"/>
      <protection locked="0"/>
    </xf>
    <xf numFmtId="0" fontId="0" fillId="4" borderId="44" xfId="0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6" fontId="22" fillId="0" borderId="41" xfId="0" applyNumberFormat="1" applyFont="1" applyBorder="1" applyAlignment="1">
      <alignment horizontal="center"/>
    </xf>
    <xf numFmtId="6" fontId="22" fillId="0" borderId="43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trustnet.com/Currencies/CurrencyMatrix.asp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topLeftCell="A7" zoomScaleNormal="100" workbookViewId="0">
      <selection activeCell="B15" sqref="B15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0" width="10.7109375" customWidth="1"/>
    <col min="11" max="11" width="11.140625" customWidth="1"/>
    <col min="12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31" t="s">
        <v>195</v>
      </c>
      <c r="C2" s="236" t="s">
        <v>18</v>
      </c>
      <c r="D2" s="237"/>
      <c r="E2" s="238" t="s">
        <v>196</v>
      </c>
      <c r="F2" s="236" t="s">
        <v>19</v>
      </c>
      <c r="G2" s="240"/>
      <c r="H2" s="237" t="s">
        <v>22</v>
      </c>
      <c r="I2" s="237"/>
      <c r="J2" s="236" t="s">
        <v>23</v>
      </c>
      <c r="K2" s="240"/>
      <c r="L2" s="245" t="s">
        <v>24</v>
      </c>
      <c r="M2" s="246"/>
      <c r="N2" s="257" t="s">
        <v>240</v>
      </c>
      <c r="O2" s="249" t="s">
        <v>25</v>
      </c>
    </row>
    <row r="3" spans="2:15" ht="26.25" customHeight="1" thickBot="1" x14ac:dyDescent="0.3">
      <c r="B3" s="232"/>
      <c r="C3" s="3">
        <v>1</v>
      </c>
      <c r="D3" s="192">
        <v>2</v>
      </c>
      <c r="E3" s="239"/>
      <c r="F3" s="111" t="s">
        <v>20</v>
      </c>
      <c r="G3" s="112" t="s">
        <v>21</v>
      </c>
      <c r="H3" s="109" t="s">
        <v>20</v>
      </c>
      <c r="I3" s="109" t="s">
        <v>21</v>
      </c>
      <c r="J3" s="111" t="s">
        <v>20</v>
      </c>
      <c r="K3" s="112" t="s">
        <v>21</v>
      </c>
      <c r="L3" s="247"/>
      <c r="M3" s="248"/>
      <c r="N3" s="250"/>
      <c r="O3" s="250"/>
    </row>
    <row r="4" spans="2:15" ht="45" customHeight="1" x14ac:dyDescent="0.25">
      <c r="B4" s="25" t="s">
        <v>0</v>
      </c>
      <c r="C4" s="31" t="s">
        <v>29</v>
      </c>
      <c r="D4" s="32" t="s">
        <v>29</v>
      </c>
      <c r="E4" s="108" t="s">
        <v>26</v>
      </c>
      <c r="F4" s="38">
        <v>60</v>
      </c>
      <c r="G4" s="39">
        <v>5</v>
      </c>
      <c r="H4" s="110" t="s">
        <v>190</v>
      </c>
      <c r="I4" s="114">
        <v>5</v>
      </c>
      <c r="J4" s="38">
        <v>60</v>
      </c>
      <c r="K4" s="39">
        <v>5</v>
      </c>
      <c r="L4" s="251" t="s">
        <v>245</v>
      </c>
      <c r="M4" s="251"/>
      <c r="N4" s="21" t="s">
        <v>32</v>
      </c>
      <c r="O4" s="151" t="s">
        <v>31</v>
      </c>
    </row>
    <row r="5" spans="2:15" ht="22.5" customHeight="1" x14ac:dyDescent="0.25">
      <c r="B5" s="26" t="s">
        <v>1</v>
      </c>
      <c r="C5" s="33" t="s">
        <v>29</v>
      </c>
      <c r="D5" s="195" t="s">
        <v>29</v>
      </c>
      <c r="E5" s="204" t="s">
        <v>265</v>
      </c>
      <c r="F5" s="18" t="s">
        <v>155</v>
      </c>
      <c r="G5" s="16" t="s">
        <v>155</v>
      </c>
      <c r="H5" s="18" t="s">
        <v>155</v>
      </c>
      <c r="I5" s="16" t="s">
        <v>155</v>
      </c>
      <c r="J5" s="12">
        <v>40</v>
      </c>
      <c r="K5" s="16">
        <v>40</v>
      </c>
      <c r="L5" s="233" t="s">
        <v>207</v>
      </c>
      <c r="M5" s="233"/>
      <c r="N5" s="22" t="s">
        <v>32</v>
      </c>
      <c r="O5" s="152" t="s">
        <v>31</v>
      </c>
    </row>
    <row r="6" spans="2:15" ht="141.75" customHeight="1" x14ac:dyDescent="0.25">
      <c r="B6" s="26" t="s">
        <v>2</v>
      </c>
      <c r="C6" s="33" t="s">
        <v>29</v>
      </c>
      <c r="D6" s="195" t="s">
        <v>29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52" t="s">
        <v>267</v>
      </c>
      <c r="M6" s="252"/>
      <c r="N6" s="22" t="s">
        <v>32</v>
      </c>
      <c r="O6" s="152" t="s">
        <v>31</v>
      </c>
    </row>
    <row r="7" spans="2:15" ht="22.5" customHeight="1" x14ac:dyDescent="0.25">
      <c r="B7" s="26" t="s">
        <v>52</v>
      </c>
      <c r="C7" s="33" t="s">
        <v>29</v>
      </c>
      <c r="D7" s="106" t="s">
        <v>33</v>
      </c>
      <c r="E7" s="17" t="s">
        <v>26</v>
      </c>
      <c r="F7" s="8" t="s">
        <v>190</v>
      </c>
      <c r="G7" s="9" t="s">
        <v>190</v>
      </c>
      <c r="H7" s="10" t="s">
        <v>190</v>
      </c>
      <c r="I7" s="11" t="s">
        <v>190</v>
      </c>
      <c r="J7" s="8" t="s">
        <v>190</v>
      </c>
      <c r="K7" s="9" t="s">
        <v>190</v>
      </c>
      <c r="L7" s="233"/>
      <c r="M7" s="233"/>
      <c r="N7" s="5" t="s">
        <v>163</v>
      </c>
      <c r="O7" s="152" t="s">
        <v>31</v>
      </c>
    </row>
    <row r="8" spans="2:15" ht="43.5" customHeight="1" x14ac:dyDescent="0.25">
      <c r="B8" s="26" t="s">
        <v>3</v>
      </c>
      <c r="C8" s="33" t="s">
        <v>29</v>
      </c>
      <c r="D8" s="193" t="s">
        <v>29</v>
      </c>
      <c r="E8" s="17" t="s">
        <v>26</v>
      </c>
      <c r="F8" s="196">
        <v>63.2</v>
      </c>
      <c r="G8" s="197">
        <v>63.2</v>
      </c>
      <c r="H8" s="198">
        <v>63.2</v>
      </c>
      <c r="I8" s="199">
        <v>63.2</v>
      </c>
      <c r="J8" s="200">
        <v>63.2</v>
      </c>
      <c r="K8" s="201">
        <v>63.2</v>
      </c>
      <c r="L8" s="233" t="s">
        <v>336</v>
      </c>
      <c r="M8" s="233"/>
      <c r="N8" s="22" t="s">
        <v>32</v>
      </c>
      <c r="O8" s="152" t="s">
        <v>31</v>
      </c>
    </row>
    <row r="9" spans="2:15" ht="42.75" customHeight="1" x14ac:dyDescent="0.25">
      <c r="B9" s="26" t="s">
        <v>4</v>
      </c>
      <c r="C9" s="89"/>
      <c r="D9" s="34" t="s">
        <v>29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07" t="s">
        <v>27</v>
      </c>
      <c r="K9" s="14" t="s">
        <v>27</v>
      </c>
      <c r="L9" s="233" t="s">
        <v>200</v>
      </c>
      <c r="M9" s="233"/>
      <c r="N9" s="90" t="s">
        <v>31</v>
      </c>
      <c r="O9" s="152" t="s">
        <v>31</v>
      </c>
    </row>
    <row r="10" spans="2:15" ht="32.25" customHeight="1" x14ac:dyDescent="0.25">
      <c r="B10" s="26" t="s">
        <v>5</v>
      </c>
      <c r="C10" s="33" t="s">
        <v>29</v>
      </c>
      <c r="D10" s="34" t="s">
        <v>29</v>
      </c>
      <c r="E10" s="17" t="s">
        <v>26</v>
      </c>
      <c r="F10" s="113" t="s">
        <v>329</v>
      </c>
      <c r="G10" s="16">
        <v>18</v>
      </c>
      <c r="H10" s="10" t="s">
        <v>190</v>
      </c>
      <c r="I10" s="15">
        <v>18</v>
      </c>
      <c r="J10" s="40" t="s">
        <v>190</v>
      </c>
      <c r="K10" s="16">
        <v>161</v>
      </c>
      <c r="L10" s="234" t="s">
        <v>246</v>
      </c>
      <c r="M10" s="233"/>
      <c r="N10" s="22" t="s">
        <v>32</v>
      </c>
      <c r="O10" s="152" t="s">
        <v>31</v>
      </c>
    </row>
    <row r="11" spans="2:15" ht="71.25" customHeight="1" x14ac:dyDescent="0.25">
      <c r="B11" s="26" t="s">
        <v>6</v>
      </c>
      <c r="C11" s="33" t="s">
        <v>29</v>
      </c>
      <c r="D11" s="34" t="s">
        <v>29</v>
      </c>
      <c r="E11" s="118" t="s">
        <v>194</v>
      </c>
      <c r="F11" s="8" t="s">
        <v>190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3" t="s">
        <v>373</v>
      </c>
      <c r="M11" s="233"/>
      <c r="N11" s="22" t="s">
        <v>32</v>
      </c>
      <c r="O11" s="152" t="s">
        <v>32</v>
      </c>
    </row>
    <row r="12" spans="2:15" ht="22.5" customHeight="1" x14ac:dyDescent="0.25">
      <c r="B12" s="26" t="s">
        <v>7</v>
      </c>
      <c r="C12" s="33" t="s">
        <v>29</v>
      </c>
      <c r="D12" s="106" t="s">
        <v>33</v>
      </c>
      <c r="E12" s="17" t="s">
        <v>26</v>
      </c>
      <c r="F12" s="8" t="s">
        <v>190</v>
      </c>
      <c r="G12" s="9" t="s">
        <v>190</v>
      </c>
      <c r="H12" s="10" t="s">
        <v>190</v>
      </c>
      <c r="I12" s="11" t="s">
        <v>190</v>
      </c>
      <c r="J12" s="8" t="s">
        <v>190</v>
      </c>
      <c r="K12" s="9" t="s">
        <v>190</v>
      </c>
      <c r="L12" s="233"/>
      <c r="M12" s="233"/>
      <c r="N12" s="5" t="s">
        <v>163</v>
      </c>
      <c r="O12" s="152" t="s">
        <v>31</v>
      </c>
    </row>
    <row r="13" spans="2:15" ht="43.5" customHeight="1" x14ac:dyDescent="0.25">
      <c r="B13" s="26" t="s">
        <v>8</v>
      </c>
      <c r="C13" s="33" t="s">
        <v>29</v>
      </c>
      <c r="D13" s="180" t="s">
        <v>263</v>
      </c>
      <c r="E13" s="17" t="s">
        <v>26</v>
      </c>
      <c r="F13" s="8" t="s">
        <v>155</v>
      </c>
      <c r="G13" s="28" t="s">
        <v>155</v>
      </c>
      <c r="H13" s="10" t="s">
        <v>155</v>
      </c>
      <c r="I13" s="11" t="s">
        <v>155</v>
      </c>
      <c r="J13" s="40" t="s">
        <v>155</v>
      </c>
      <c r="K13" s="9" t="s">
        <v>155</v>
      </c>
      <c r="L13" s="235" t="s">
        <v>244</v>
      </c>
      <c r="M13" s="233"/>
      <c r="N13" s="22" t="s">
        <v>32</v>
      </c>
      <c r="O13" s="152" t="s">
        <v>31</v>
      </c>
    </row>
    <row r="14" spans="2:15" ht="36.75" customHeight="1" x14ac:dyDescent="0.25">
      <c r="B14" s="26" t="s">
        <v>9</v>
      </c>
      <c r="C14" s="33" t="s">
        <v>29</v>
      </c>
      <c r="D14" s="34" t="s">
        <v>29</v>
      </c>
      <c r="E14" s="17" t="s">
        <v>26</v>
      </c>
      <c r="F14" s="12">
        <v>60</v>
      </c>
      <c r="G14" s="16">
        <v>30</v>
      </c>
      <c r="H14" s="10" t="s">
        <v>190</v>
      </c>
      <c r="I14" s="11" t="s">
        <v>190</v>
      </c>
      <c r="J14" s="8" t="s">
        <v>190</v>
      </c>
      <c r="K14" s="9" t="s">
        <v>190</v>
      </c>
      <c r="L14" s="233" t="s">
        <v>191</v>
      </c>
      <c r="M14" s="233"/>
      <c r="N14" s="22" t="s">
        <v>32</v>
      </c>
      <c r="O14" s="152" t="s">
        <v>31</v>
      </c>
    </row>
    <row r="15" spans="2:15" ht="22.5" customHeight="1" x14ac:dyDescent="0.25">
      <c r="B15" s="26" t="s">
        <v>10</v>
      </c>
      <c r="C15" s="89"/>
      <c r="D15" s="193" t="s">
        <v>29</v>
      </c>
      <c r="E15" s="17" t="s">
        <v>26</v>
      </c>
      <c r="F15" s="12">
        <v>34</v>
      </c>
      <c r="G15" s="13">
        <v>34</v>
      </c>
      <c r="H15" s="10" t="s">
        <v>190</v>
      </c>
      <c r="I15" s="11" t="s">
        <v>190</v>
      </c>
      <c r="J15" s="8">
        <v>34</v>
      </c>
      <c r="K15" s="9">
        <v>34</v>
      </c>
      <c r="L15" s="233" t="s">
        <v>34</v>
      </c>
      <c r="M15" s="233"/>
      <c r="N15" s="90" t="s">
        <v>31</v>
      </c>
      <c r="O15" s="152" t="s">
        <v>31</v>
      </c>
    </row>
    <row r="16" spans="2:15" ht="74.25" customHeight="1" x14ac:dyDescent="0.25">
      <c r="B16" s="26" t="s">
        <v>11</v>
      </c>
      <c r="C16" s="33" t="s">
        <v>29</v>
      </c>
      <c r="D16" s="194" t="s">
        <v>247</v>
      </c>
      <c r="E16" s="17" t="s">
        <v>26</v>
      </c>
      <c r="F16" s="153" t="s">
        <v>155</v>
      </c>
      <c r="G16" s="156" t="s">
        <v>155</v>
      </c>
      <c r="H16" s="155" t="s">
        <v>155</v>
      </c>
      <c r="I16" s="14" t="s">
        <v>155</v>
      </c>
      <c r="J16" s="190">
        <v>17.399999999999999</v>
      </c>
      <c r="K16" s="189">
        <v>17.399999999999999</v>
      </c>
      <c r="L16" s="233" t="s">
        <v>239</v>
      </c>
      <c r="M16" s="233"/>
      <c r="N16" s="22" t="s">
        <v>32</v>
      </c>
      <c r="O16" s="152" t="s">
        <v>31</v>
      </c>
    </row>
    <row r="17" spans="2:15" ht="22.5" customHeight="1" x14ac:dyDescent="0.25">
      <c r="B17" s="26" t="s">
        <v>12</v>
      </c>
      <c r="C17" s="33" t="s">
        <v>29</v>
      </c>
      <c r="D17" s="106" t="s">
        <v>33</v>
      </c>
      <c r="E17" s="17" t="s">
        <v>28</v>
      </c>
      <c r="F17" s="12">
        <v>10</v>
      </c>
      <c r="G17" s="13">
        <v>10</v>
      </c>
      <c r="H17" s="6">
        <v>10</v>
      </c>
      <c r="I17" s="7">
        <v>10</v>
      </c>
      <c r="J17" s="218">
        <v>10</v>
      </c>
      <c r="K17" s="219">
        <v>10</v>
      </c>
      <c r="L17" s="233"/>
      <c r="M17" s="233"/>
      <c r="N17" s="5" t="s">
        <v>163</v>
      </c>
      <c r="O17" s="152" t="s">
        <v>31</v>
      </c>
    </row>
    <row r="18" spans="2:15" ht="22.5" customHeight="1" x14ac:dyDescent="0.25">
      <c r="B18" s="26" t="s">
        <v>13</v>
      </c>
      <c r="C18" s="33" t="s">
        <v>29</v>
      </c>
      <c r="D18" s="34" t="s">
        <v>29</v>
      </c>
      <c r="E18" s="17" t="s">
        <v>26</v>
      </c>
      <c r="F18" s="8">
        <v>155</v>
      </c>
      <c r="G18" s="9">
        <v>155</v>
      </c>
      <c r="H18" s="10" t="s">
        <v>190</v>
      </c>
      <c r="I18" s="11" t="s">
        <v>190</v>
      </c>
      <c r="J18" s="8" t="s">
        <v>190</v>
      </c>
      <c r="K18" s="9" t="s">
        <v>190</v>
      </c>
      <c r="L18" s="233" t="s">
        <v>206</v>
      </c>
      <c r="M18" s="233"/>
      <c r="N18" s="22" t="s">
        <v>32</v>
      </c>
      <c r="O18" s="152" t="s">
        <v>31</v>
      </c>
    </row>
    <row r="19" spans="2:15" ht="22.5" customHeight="1" x14ac:dyDescent="0.25">
      <c r="B19" s="26" t="s">
        <v>14</v>
      </c>
      <c r="C19" s="33" t="s">
        <v>29</v>
      </c>
      <c r="D19" s="106" t="s">
        <v>33</v>
      </c>
      <c r="E19" s="17" t="s">
        <v>26</v>
      </c>
      <c r="F19" s="12"/>
      <c r="G19" s="13"/>
      <c r="H19" s="10"/>
      <c r="I19" s="11"/>
      <c r="J19" s="220"/>
      <c r="K19" s="221"/>
      <c r="L19" s="233"/>
      <c r="M19" s="233"/>
      <c r="N19" s="5" t="s">
        <v>163</v>
      </c>
      <c r="O19" s="152" t="s">
        <v>31</v>
      </c>
    </row>
    <row r="20" spans="2:15" ht="22.5" customHeight="1" x14ac:dyDescent="0.25">
      <c r="B20" s="26" t="s">
        <v>15</v>
      </c>
      <c r="C20" s="33" t="s">
        <v>29</v>
      </c>
      <c r="D20" s="193" t="s">
        <v>29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33" t="s">
        <v>30</v>
      </c>
      <c r="M20" s="233"/>
      <c r="N20" s="22" t="s">
        <v>32</v>
      </c>
      <c r="O20" s="152" t="s">
        <v>31</v>
      </c>
    </row>
    <row r="21" spans="2:15" ht="22.5" customHeight="1" x14ac:dyDescent="0.25">
      <c r="B21" s="26" t="s">
        <v>16</v>
      </c>
      <c r="C21" s="89"/>
      <c r="D21" s="193" t="s">
        <v>29</v>
      </c>
      <c r="E21" s="17" t="s">
        <v>26</v>
      </c>
      <c r="F21" s="122">
        <v>37.5</v>
      </c>
      <c r="G21" s="123">
        <v>37.5</v>
      </c>
      <c r="H21" s="10" t="s">
        <v>190</v>
      </c>
      <c r="I21" s="124">
        <v>37.5</v>
      </c>
      <c r="J21" s="255" t="s">
        <v>201</v>
      </c>
      <c r="K21" s="256"/>
      <c r="L21" s="234" t="s">
        <v>295</v>
      </c>
      <c r="M21" s="234"/>
      <c r="N21" s="90" t="s">
        <v>31</v>
      </c>
      <c r="O21" s="152" t="s">
        <v>31</v>
      </c>
    </row>
    <row r="22" spans="2:15" ht="22.5" customHeight="1" x14ac:dyDescent="0.25">
      <c r="B22" s="26" t="s">
        <v>17</v>
      </c>
      <c r="C22" s="33" t="s">
        <v>29</v>
      </c>
      <c r="D22" s="34" t="s">
        <v>29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190</v>
      </c>
      <c r="K22" s="9" t="s">
        <v>190</v>
      </c>
      <c r="L22" s="253" t="s">
        <v>237</v>
      </c>
      <c r="M22" s="254"/>
      <c r="N22" s="115" t="s">
        <v>32</v>
      </c>
      <c r="O22" s="152" t="s">
        <v>31</v>
      </c>
    </row>
    <row r="23" spans="2:15" ht="22.5" customHeight="1" thickBot="1" x14ac:dyDescent="0.3">
      <c r="B23" s="27" t="s">
        <v>193</v>
      </c>
      <c r="C23" s="35" t="s">
        <v>29</v>
      </c>
      <c r="D23" s="213" t="s">
        <v>29</v>
      </c>
      <c r="E23" s="117" t="s">
        <v>26</v>
      </c>
      <c r="F23" s="214">
        <v>80</v>
      </c>
      <c r="G23" s="215">
        <v>80</v>
      </c>
      <c r="H23" s="216">
        <v>80</v>
      </c>
      <c r="I23" s="217">
        <v>80</v>
      </c>
      <c r="J23" s="214">
        <v>80</v>
      </c>
      <c r="K23" s="215">
        <v>80</v>
      </c>
      <c r="L23" s="241" t="s">
        <v>206</v>
      </c>
      <c r="M23" s="242"/>
      <c r="N23" s="116" t="s">
        <v>163</v>
      </c>
      <c r="O23" s="222" t="s">
        <v>31</v>
      </c>
    </row>
    <row r="24" spans="2:15" ht="33.75" customHeight="1" x14ac:dyDescent="0.25">
      <c r="E24" s="19"/>
    </row>
    <row r="25" spans="2:15" ht="15.75" x14ac:dyDescent="0.25">
      <c r="B25" s="99" t="s">
        <v>175</v>
      </c>
      <c r="C25" s="100"/>
      <c r="D25" s="100"/>
      <c r="E25" s="101"/>
      <c r="F25" s="20"/>
      <c r="G25" s="24"/>
      <c r="H25" s="24"/>
      <c r="K25" s="24"/>
    </row>
    <row r="26" spans="2:15" ht="15.75" customHeight="1" x14ac:dyDescent="0.25">
      <c r="B26" s="23" t="s">
        <v>177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269</v>
      </c>
      <c r="C27" s="182">
        <v>55.2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38</v>
      </c>
      <c r="C28" s="182">
        <v>9.3000000000000007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166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91" t="s">
        <v>268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02" t="s">
        <v>176</v>
      </c>
      <c r="C32" s="103"/>
      <c r="D32" s="103"/>
      <c r="E32" s="103"/>
      <c r="F32" s="24"/>
      <c r="G32" s="24"/>
      <c r="H32" s="24"/>
      <c r="I32" s="24"/>
      <c r="K32" s="24"/>
    </row>
    <row r="33" spans="2:14" ht="15.75" customHeight="1" x14ac:dyDescent="0.25">
      <c r="B33" s="23" t="s">
        <v>178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183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167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366</v>
      </c>
      <c r="C36" s="24"/>
      <c r="D36" s="24"/>
      <c r="E36" s="24"/>
    </row>
    <row r="37" spans="2:14" ht="15.75" customHeight="1" x14ac:dyDescent="0.25">
      <c r="B37" s="24" t="s">
        <v>164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165</v>
      </c>
      <c r="C39" s="24"/>
      <c r="D39" s="24"/>
      <c r="E39" s="24"/>
    </row>
    <row r="40" spans="2:14" ht="15.75" customHeight="1" x14ac:dyDescent="0.25">
      <c r="B40" s="188" t="s">
        <v>367</v>
      </c>
      <c r="C40" s="24"/>
      <c r="D40" s="24"/>
      <c r="E40" s="24"/>
    </row>
    <row r="41" spans="2:14" ht="15.75" customHeight="1" x14ac:dyDescent="0.25">
      <c r="B41" s="30" t="s">
        <v>168</v>
      </c>
      <c r="C41" s="24"/>
      <c r="D41" s="24"/>
      <c r="E41" s="24"/>
    </row>
    <row r="42" spans="2:14" ht="15.75" customHeight="1" x14ac:dyDescent="0.25">
      <c r="B42" s="30" t="s">
        <v>185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169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170</v>
      </c>
      <c r="C46" s="24"/>
      <c r="D46" s="24"/>
      <c r="E46" s="24"/>
    </row>
    <row r="47" spans="2:14" ht="15.75" customHeight="1" x14ac:dyDescent="0.25">
      <c r="B47" s="23" t="s">
        <v>171</v>
      </c>
      <c r="C47" s="24"/>
      <c r="D47" s="24"/>
      <c r="E47" s="24"/>
    </row>
    <row r="48" spans="2:14" ht="15.75" x14ac:dyDescent="0.25">
      <c r="B48" s="24" t="s">
        <v>172</v>
      </c>
      <c r="C48" s="24"/>
      <c r="D48" s="225">
        <v>38.4</v>
      </c>
      <c r="E48" s="24"/>
    </row>
    <row r="49" spans="2:15" ht="15.75" x14ac:dyDescent="0.25">
      <c r="B49" s="24" t="s">
        <v>173</v>
      </c>
      <c r="C49" s="24"/>
      <c r="D49" s="226" t="s">
        <v>364</v>
      </c>
      <c r="E49" s="24"/>
    </row>
    <row r="50" spans="2:15" ht="15.75" x14ac:dyDescent="0.25">
      <c r="B50" s="24" t="s">
        <v>174</v>
      </c>
      <c r="C50" s="24"/>
      <c r="D50" s="138" t="s">
        <v>271</v>
      </c>
      <c r="E50" s="24"/>
    </row>
    <row r="51" spans="2:15" ht="15.75" x14ac:dyDescent="0.25">
      <c r="B51" s="183" t="s">
        <v>371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179</v>
      </c>
      <c r="C53" s="24"/>
      <c r="D53" s="24"/>
      <c r="E53" s="24"/>
    </row>
    <row r="54" spans="2:15" ht="15.75" customHeight="1" x14ac:dyDescent="0.25">
      <c r="B54" s="30" t="s">
        <v>292</v>
      </c>
      <c r="C54" s="24"/>
      <c r="D54" s="24"/>
      <c r="E54" s="24"/>
    </row>
    <row r="55" spans="2:15" ht="15.75" customHeight="1" x14ac:dyDescent="0.25">
      <c r="B55" s="30" t="s">
        <v>293</v>
      </c>
      <c r="C55" s="24"/>
      <c r="D55" s="24"/>
      <c r="E55" s="24"/>
    </row>
    <row r="56" spans="2:15" ht="15.75" customHeight="1" x14ac:dyDescent="0.25">
      <c r="B56" s="30" t="s">
        <v>294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04" t="s">
        <v>181</v>
      </c>
      <c r="C58" s="101"/>
      <c r="D58" s="24"/>
      <c r="E58" s="185" t="s">
        <v>182</v>
      </c>
      <c r="F58" s="186" t="s">
        <v>180</v>
      </c>
      <c r="G58" s="243" t="s">
        <v>368</v>
      </c>
      <c r="H58" s="243"/>
      <c r="I58" s="184">
        <v>110.4</v>
      </c>
      <c r="J58" s="98"/>
      <c r="K58" s="97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05" t="s">
        <v>184</v>
      </c>
      <c r="C60" s="103"/>
      <c r="D60" s="24"/>
      <c r="E60" s="244" t="s">
        <v>370</v>
      </c>
      <c r="F60" s="244"/>
      <c r="G60" s="244"/>
      <c r="H60" s="244"/>
      <c r="I60" s="244"/>
      <c r="J60" s="244"/>
      <c r="K60" s="244"/>
      <c r="L60" s="244"/>
      <c r="M60" s="244"/>
      <c r="N60" s="244"/>
      <c r="O60" s="244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186</v>
      </c>
      <c r="C62" s="24"/>
      <c r="D62" s="24"/>
      <c r="E62" s="187" t="s">
        <v>369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187</v>
      </c>
      <c r="C64" s="24"/>
      <c r="D64" s="24"/>
      <c r="E64" s="24"/>
    </row>
    <row r="65" spans="2:5" ht="15.75" customHeight="1" x14ac:dyDescent="0.25">
      <c r="B65" s="30" t="s">
        <v>188</v>
      </c>
      <c r="C65" s="24"/>
      <c r="D65" s="24"/>
      <c r="E65" s="24"/>
    </row>
    <row r="66" spans="2:5" ht="15.75" customHeight="1" x14ac:dyDescent="0.25">
      <c r="B66" s="188" t="s">
        <v>372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AFaogUv4Z2D8NcOdnWc3TG2sVnEA1z4FqI4OYQfhcV0JQdH2pwT5J5z8E3cdIGjkyXUu7H+AS6/1w7IIz4WcNA==" saltValue="p7FRbCfwLhgQvZhGlZe47w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topLeftCell="A4" workbookViewId="0">
      <selection activeCell="A20" sqref="A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49" t="str">
        <f>'Summary Chart'!F13</f>
        <v>N/A</v>
      </c>
    </row>
    <row r="6" spans="1:4" x14ac:dyDescent="0.25">
      <c r="A6" t="s">
        <v>38</v>
      </c>
      <c r="B6" s="49" t="str">
        <f>'Summary Chart'!G13</f>
        <v>N/A</v>
      </c>
      <c r="D6" s="36"/>
    </row>
    <row r="8" spans="1:4" x14ac:dyDescent="0.25">
      <c r="A8" s="47" t="s">
        <v>48</v>
      </c>
    </row>
    <row r="9" spans="1:4" x14ac:dyDescent="0.25">
      <c r="A9" t="s">
        <v>39</v>
      </c>
      <c r="B9" s="49" t="str">
        <f>'Summary Chart'!H13</f>
        <v>N/A</v>
      </c>
    </row>
    <row r="10" spans="1:4" x14ac:dyDescent="0.25">
      <c r="A10" t="s">
        <v>38</v>
      </c>
      <c r="B10" s="49" t="str">
        <f>'Summary Chart'!I13</f>
        <v>N/A</v>
      </c>
    </row>
    <row r="11" spans="1:4" x14ac:dyDescent="0.25">
      <c r="B11" s="36"/>
    </row>
    <row r="12" spans="1:4" x14ac:dyDescent="0.25">
      <c r="A12" s="47" t="s">
        <v>49</v>
      </c>
    </row>
    <row r="13" spans="1:4" x14ac:dyDescent="0.25">
      <c r="A13" t="s">
        <v>39</v>
      </c>
      <c r="B13" s="49" t="str">
        <f>'Summary Chart'!J13</f>
        <v>N/A</v>
      </c>
    </row>
    <row r="14" spans="1:4" x14ac:dyDescent="0.25">
      <c r="A14" t="s">
        <v>38</v>
      </c>
      <c r="B14" s="49" t="str">
        <f>'Summary Chart'!K13</f>
        <v>N/A</v>
      </c>
    </row>
    <row r="15" spans="1:4" x14ac:dyDescent="0.25">
      <c r="B15" s="36"/>
    </row>
    <row r="16" spans="1:4" x14ac:dyDescent="0.25">
      <c r="A16" s="2"/>
    </row>
    <row r="18" spans="1:1" x14ac:dyDescent="0.25">
      <c r="A18" s="2"/>
    </row>
    <row r="19" spans="1:1" x14ac:dyDescent="0.25">
      <c r="A19" s="2" t="s">
        <v>340</v>
      </c>
    </row>
    <row r="20" spans="1:1" x14ac:dyDescent="0.25">
      <c r="A20" s="2" t="s">
        <v>243</v>
      </c>
    </row>
    <row r="21" spans="1:1" x14ac:dyDescent="0.25">
      <c r="A21" s="154"/>
    </row>
  </sheetData>
  <sheetProtection algorithmName="SHA-512" hashValue="jCYNgYrBAbJ66fvrDdTusRdiK9NpI62DO7sYaGzFgl963SHAcMA+wR0dZpjPDHAjDlsflExj+FPywXAS87esMw==" saltValue="PM1IEF9W0B2bvo1Nu4FOOQ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2"/>
  <sheetViews>
    <sheetView topLeftCell="A13" workbookViewId="0">
      <selection activeCell="C32" sqref="C32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73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36">
        <v>60</v>
      </c>
      <c r="C5" s="36"/>
    </row>
    <row r="6" spans="1:4" x14ac:dyDescent="0.25">
      <c r="A6" t="s">
        <v>38</v>
      </c>
      <c r="B6" s="36">
        <v>30</v>
      </c>
      <c r="C6" s="36"/>
      <c r="D6" s="36"/>
    </row>
    <row r="8" spans="1:4" x14ac:dyDescent="0.25">
      <c r="A8" s="47" t="s">
        <v>212</v>
      </c>
      <c r="B8" t="s">
        <v>39</v>
      </c>
      <c r="C8" t="s">
        <v>38</v>
      </c>
    </row>
    <row r="9" spans="1:4" x14ac:dyDescent="0.25">
      <c r="A9" t="s">
        <v>208</v>
      </c>
      <c r="B9" s="36">
        <v>150</v>
      </c>
      <c r="C9" s="36">
        <v>75</v>
      </c>
    </row>
    <row r="10" spans="1:4" x14ac:dyDescent="0.25">
      <c r="A10" t="s">
        <v>209</v>
      </c>
      <c r="B10" s="36">
        <v>210</v>
      </c>
      <c r="C10" s="36">
        <v>105</v>
      </c>
    </row>
    <row r="11" spans="1:4" x14ac:dyDescent="0.25">
      <c r="A11" t="s">
        <v>210</v>
      </c>
      <c r="B11" s="36">
        <v>300</v>
      </c>
      <c r="C11" s="36">
        <v>150</v>
      </c>
    </row>
    <row r="12" spans="1:4" x14ac:dyDescent="0.25">
      <c r="A12" t="s">
        <v>211</v>
      </c>
      <c r="B12" s="36">
        <v>450</v>
      </c>
      <c r="C12" s="36">
        <v>225</v>
      </c>
    </row>
    <row r="13" spans="1:4" ht="15.75" x14ac:dyDescent="0.25">
      <c r="A13" s="43"/>
      <c r="B13" s="36"/>
    </row>
    <row r="14" spans="1:4" x14ac:dyDescent="0.25">
      <c r="A14" s="47" t="s">
        <v>49</v>
      </c>
      <c r="B14" t="s">
        <v>39</v>
      </c>
      <c r="C14" t="s">
        <v>38</v>
      </c>
    </row>
    <row r="15" spans="1:4" x14ac:dyDescent="0.25">
      <c r="A15" t="s">
        <v>84</v>
      </c>
      <c r="B15" s="36">
        <v>180</v>
      </c>
      <c r="C15" s="36">
        <v>90</v>
      </c>
    </row>
    <row r="16" spans="1:4" x14ac:dyDescent="0.25">
      <c r="A16" t="s">
        <v>83</v>
      </c>
      <c r="B16" s="36">
        <v>180</v>
      </c>
      <c r="C16" s="36">
        <v>90</v>
      </c>
    </row>
    <row r="17" spans="1:6" x14ac:dyDescent="0.25">
      <c r="A17" t="s">
        <v>67</v>
      </c>
      <c r="B17" s="36">
        <v>60</v>
      </c>
      <c r="C17" s="36">
        <v>30</v>
      </c>
    </row>
    <row r="18" spans="1:6" x14ac:dyDescent="0.25">
      <c r="A18" t="s">
        <v>75</v>
      </c>
      <c r="B18" s="36">
        <v>120</v>
      </c>
      <c r="C18" s="36">
        <v>60</v>
      </c>
    </row>
    <row r="19" spans="1:6" x14ac:dyDescent="0.25">
      <c r="A19" t="s">
        <v>85</v>
      </c>
      <c r="B19" s="36">
        <v>120</v>
      </c>
      <c r="C19" s="36">
        <v>60</v>
      </c>
    </row>
    <row r="20" spans="1:6" ht="15.75" x14ac:dyDescent="0.25">
      <c r="A20" t="s">
        <v>76</v>
      </c>
      <c r="B20" s="36">
        <v>120</v>
      </c>
      <c r="C20" s="36">
        <v>60</v>
      </c>
      <c r="D20" s="44"/>
      <c r="E20" s="44"/>
      <c r="F20" s="45"/>
    </row>
    <row r="21" spans="1:6" ht="15.75" x14ac:dyDescent="0.25">
      <c r="A21" t="s">
        <v>46</v>
      </c>
      <c r="B21" s="36">
        <v>120</v>
      </c>
      <c r="C21" s="36">
        <v>60</v>
      </c>
      <c r="D21" s="44"/>
      <c r="E21" s="44"/>
      <c r="F21" s="45"/>
    </row>
    <row r="22" spans="1:6" x14ac:dyDescent="0.25">
      <c r="A22" t="s">
        <v>78</v>
      </c>
      <c r="B22" s="36">
        <v>120</v>
      </c>
      <c r="C22" s="36">
        <v>60</v>
      </c>
    </row>
    <row r="23" spans="1:6" ht="15.75" x14ac:dyDescent="0.25">
      <c r="A23" t="s">
        <v>77</v>
      </c>
      <c r="B23" s="36">
        <v>120</v>
      </c>
      <c r="C23" s="36">
        <v>60</v>
      </c>
      <c r="D23" s="44"/>
    </row>
    <row r="24" spans="1:6" x14ac:dyDescent="0.25">
      <c r="A24" t="s">
        <v>79</v>
      </c>
      <c r="B24" s="36">
        <v>90</v>
      </c>
      <c r="C24" s="36">
        <v>90</v>
      </c>
    </row>
    <row r="25" spans="1:6" x14ac:dyDescent="0.25">
      <c r="A25" t="s">
        <v>80</v>
      </c>
      <c r="B25" s="36">
        <v>90</v>
      </c>
      <c r="C25" s="36">
        <v>90</v>
      </c>
    </row>
    <row r="26" spans="1:6" x14ac:dyDescent="0.25">
      <c r="A26" t="s">
        <v>81</v>
      </c>
      <c r="B26" s="36">
        <v>90</v>
      </c>
      <c r="C26" s="36">
        <v>90</v>
      </c>
    </row>
    <row r="27" spans="1:6" x14ac:dyDescent="0.25">
      <c r="A27" t="s">
        <v>82</v>
      </c>
      <c r="B27" s="36">
        <v>90</v>
      </c>
      <c r="C27" s="36">
        <v>90</v>
      </c>
    </row>
    <row r="28" spans="1:6" x14ac:dyDescent="0.25">
      <c r="A28" t="s">
        <v>213</v>
      </c>
      <c r="B28" s="36">
        <v>90</v>
      </c>
      <c r="C28" s="36">
        <v>90</v>
      </c>
    </row>
    <row r="29" spans="1:6" x14ac:dyDescent="0.25">
      <c r="A29" t="s">
        <v>59</v>
      </c>
      <c r="B29" s="36">
        <v>90</v>
      </c>
      <c r="C29" s="36">
        <v>90</v>
      </c>
    </row>
    <row r="30" spans="1:6" x14ac:dyDescent="0.25">
      <c r="A30" t="s">
        <v>252</v>
      </c>
      <c r="B30" s="36">
        <v>90</v>
      </c>
      <c r="C30" s="36">
        <v>90</v>
      </c>
    </row>
    <row r="32" spans="1:6" x14ac:dyDescent="0.25">
      <c r="A32" t="s">
        <v>341</v>
      </c>
    </row>
  </sheetData>
  <sheetProtection algorithmName="SHA-512" hashValue="OzbS8etdX7Hjv6Yi7UJd/ABLOkC1exhxVpSllocjyub3nOX0zNcAtoLC0nVTjdFJCShNjtdc063144zViVf3MQ==" saltValue="Xghi+Bkh32UdaFzTgKR0F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5"/>
  <sheetViews>
    <sheetView workbookViewId="0">
      <selection activeCell="B5" sqref="B5"/>
    </sheetView>
  </sheetViews>
  <sheetFormatPr defaultRowHeight="15" x14ac:dyDescent="0.25"/>
  <cols>
    <col min="1" max="1" width="44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86</v>
      </c>
      <c r="B2" s="37" t="s">
        <v>241</v>
      </c>
    </row>
    <row r="3" spans="1:9" ht="15" customHeight="1" x14ac:dyDescent="0.35">
      <c r="A3" s="37"/>
      <c r="B3" s="29" t="s">
        <v>327</v>
      </c>
    </row>
    <row r="4" spans="1:9" x14ac:dyDescent="0.25">
      <c r="A4" s="47" t="s">
        <v>40</v>
      </c>
    </row>
    <row r="5" spans="1:9" x14ac:dyDescent="0.25">
      <c r="A5" t="s">
        <v>39</v>
      </c>
      <c r="B5" s="36">
        <f>'Summary Chart'!F15</f>
        <v>34</v>
      </c>
      <c r="C5" s="36"/>
    </row>
    <row r="6" spans="1:9" x14ac:dyDescent="0.25">
      <c r="A6" t="s">
        <v>38</v>
      </c>
      <c r="B6" s="36">
        <f>'Summary Chart'!G15</f>
        <v>34</v>
      </c>
      <c r="C6" s="36"/>
      <c r="D6" s="36"/>
    </row>
    <row r="8" spans="1:9" ht="15.75" thickBot="1" x14ac:dyDescent="0.3">
      <c r="A8" s="47" t="s">
        <v>74</v>
      </c>
      <c r="B8" t="s">
        <v>225</v>
      </c>
    </row>
    <row r="9" spans="1:9" ht="15" customHeight="1" x14ac:dyDescent="0.25">
      <c r="A9" s="169"/>
      <c r="B9" s="293" t="s">
        <v>256</v>
      </c>
      <c r="C9" s="294"/>
      <c r="D9" s="238" t="s">
        <v>258</v>
      </c>
      <c r="E9" s="245"/>
      <c r="F9" s="238" t="s">
        <v>260</v>
      </c>
      <c r="G9" s="246"/>
      <c r="H9" s="289" t="s">
        <v>223</v>
      </c>
      <c r="I9" s="290"/>
    </row>
    <row r="10" spans="1:9" ht="15.75" thickBot="1" x14ac:dyDescent="0.3">
      <c r="A10" s="170"/>
      <c r="B10" s="164" t="s">
        <v>257</v>
      </c>
      <c r="C10" s="177">
        <v>4.3499999999999996</v>
      </c>
      <c r="D10" s="164" t="s">
        <v>259</v>
      </c>
      <c r="E10" s="178">
        <v>3.75</v>
      </c>
      <c r="F10" s="164" t="s">
        <v>261</v>
      </c>
      <c r="G10" s="179">
        <v>3.6501999999999999</v>
      </c>
      <c r="H10" s="291"/>
      <c r="I10" s="292"/>
    </row>
    <row r="11" spans="1:9" ht="15.75" thickBot="1" x14ac:dyDescent="0.3">
      <c r="A11" s="167" t="s">
        <v>222</v>
      </c>
      <c r="B11" s="139" t="s">
        <v>99</v>
      </c>
      <c r="C11" s="137" t="s">
        <v>100</v>
      </c>
      <c r="D11" s="139" t="s">
        <v>99</v>
      </c>
      <c r="E11" s="137" t="s">
        <v>100</v>
      </c>
      <c r="F11" s="56" t="s">
        <v>99</v>
      </c>
      <c r="G11" s="141" t="s">
        <v>100</v>
      </c>
      <c r="H11" s="139" t="s">
        <v>99</v>
      </c>
      <c r="I11" s="140" t="s">
        <v>100</v>
      </c>
    </row>
    <row r="12" spans="1:9" x14ac:dyDescent="0.25">
      <c r="A12" s="172">
        <v>115</v>
      </c>
      <c r="B12" s="165">
        <v>0</v>
      </c>
      <c r="C12" s="162">
        <v>3448</v>
      </c>
      <c r="D12" s="160">
        <v>0</v>
      </c>
      <c r="E12" s="161">
        <v>4000</v>
      </c>
      <c r="F12" s="158">
        <v>0</v>
      </c>
      <c r="G12" s="159">
        <v>4109</v>
      </c>
      <c r="H12" s="157">
        <v>0</v>
      </c>
      <c r="I12" s="171">
        <v>15000</v>
      </c>
    </row>
    <row r="13" spans="1:9" x14ac:dyDescent="0.25">
      <c r="A13" s="173">
        <v>230</v>
      </c>
      <c r="B13" s="166">
        <v>3449</v>
      </c>
      <c r="C13" s="163">
        <v>22989</v>
      </c>
      <c r="D13" s="160">
        <v>4001</v>
      </c>
      <c r="E13" s="161">
        <v>26667</v>
      </c>
      <c r="F13" s="158">
        <v>4110</v>
      </c>
      <c r="G13" s="159">
        <v>27396</v>
      </c>
      <c r="H13" s="157">
        <v>15001</v>
      </c>
      <c r="I13" s="171">
        <v>100000</v>
      </c>
    </row>
    <row r="14" spans="1:9" x14ac:dyDescent="0.25">
      <c r="A14" s="173">
        <v>575</v>
      </c>
      <c r="B14" s="166">
        <v>22990</v>
      </c>
      <c r="C14" s="163">
        <v>57471</v>
      </c>
      <c r="D14" s="160">
        <v>26668</v>
      </c>
      <c r="E14" s="161">
        <v>66667</v>
      </c>
      <c r="F14" s="158">
        <v>27397</v>
      </c>
      <c r="G14" s="159">
        <v>68489</v>
      </c>
      <c r="H14" s="157">
        <v>100001</v>
      </c>
      <c r="I14" s="171">
        <v>250000</v>
      </c>
    </row>
    <row r="15" spans="1:9" x14ac:dyDescent="0.25">
      <c r="A15" s="173">
        <v>1149</v>
      </c>
      <c r="B15" s="166">
        <v>57472</v>
      </c>
      <c r="C15" s="163">
        <v>229885</v>
      </c>
      <c r="D15" s="160">
        <v>66668</v>
      </c>
      <c r="E15" s="161">
        <v>266667</v>
      </c>
      <c r="F15" s="158">
        <v>68490</v>
      </c>
      <c r="G15" s="159">
        <v>273958</v>
      </c>
      <c r="H15" s="157">
        <v>250001</v>
      </c>
      <c r="I15" s="171">
        <v>1000000</v>
      </c>
    </row>
    <row r="16" spans="1:9" ht="15.75" thickBot="1" x14ac:dyDescent="0.3">
      <c r="A16" s="174" t="s">
        <v>254</v>
      </c>
      <c r="B16" s="227">
        <v>229886</v>
      </c>
      <c r="C16" s="168">
        <v>6.0000000000000001E-3</v>
      </c>
      <c r="D16" s="228">
        <v>266668</v>
      </c>
      <c r="E16" s="168">
        <v>6.0000000000000001E-3</v>
      </c>
      <c r="F16" s="229">
        <v>273959</v>
      </c>
      <c r="G16" s="168">
        <v>6.0000000000000001E-3</v>
      </c>
      <c r="H16" s="230">
        <v>1000001</v>
      </c>
      <c r="I16" s="176">
        <v>6.0000000000000001E-3</v>
      </c>
    </row>
    <row r="17" spans="1:12" x14ac:dyDescent="0.25">
      <c r="A17" s="2" t="s">
        <v>87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224</v>
      </c>
      <c r="B19" s="175" t="s">
        <v>253</v>
      </c>
      <c r="C19" s="36"/>
      <c r="D19" s="288" t="s">
        <v>255</v>
      </c>
      <c r="E19" s="288"/>
      <c r="H19" t="s">
        <v>145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375</v>
      </c>
      <c r="B21" s="94"/>
      <c r="D21" s="286" t="str">
        <f>IF(B21="","",(ROUNDUP(($B$21*0.006),0)))</f>
        <v/>
      </c>
      <c r="E21" s="287"/>
      <c r="F21" s="144"/>
      <c r="I21" s="42"/>
      <c r="L21" s="42"/>
    </row>
    <row r="22" spans="1:12" ht="16.5" thickBot="1" x14ac:dyDescent="0.3">
      <c r="A22" s="30" t="s">
        <v>344</v>
      </c>
      <c r="B22" s="36"/>
      <c r="C22" s="36"/>
    </row>
    <row r="23" spans="1:12" ht="16.5" thickBot="1" x14ac:dyDescent="0.3">
      <c r="A23" s="23" t="s">
        <v>377</v>
      </c>
      <c r="B23" s="94"/>
      <c r="D23" s="286" t="str">
        <f>IF(B23="","",(ROUNDUP(H23,0)))</f>
        <v/>
      </c>
      <c r="E23" s="287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 t="s">
        <v>379</v>
      </c>
      <c r="B24" s="36"/>
      <c r="D24" s="138"/>
      <c r="E24" s="138"/>
    </row>
    <row r="25" spans="1:12" ht="16.5" thickBot="1" x14ac:dyDescent="0.3">
      <c r="A25" s="23" t="s">
        <v>376</v>
      </c>
      <c r="B25" s="94"/>
      <c r="D25" s="286" t="str">
        <f>IF(B25="","",(ROUNDUP(H25,0)))</f>
        <v/>
      </c>
      <c r="E25" s="287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 t="s">
        <v>380</v>
      </c>
      <c r="B26" s="36"/>
      <c r="D26" s="138"/>
      <c r="E26" s="138"/>
    </row>
    <row r="27" spans="1:12" ht="16.5" thickBot="1" x14ac:dyDescent="0.3">
      <c r="A27" s="23" t="s">
        <v>378</v>
      </c>
      <c r="B27" s="94"/>
      <c r="D27" s="286" t="str">
        <f>IF(B27="","",(ROUNDUP(H27,0)))</f>
        <v/>
      </c>
      <c r="E27" s="287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30" t="s">
        <v>381</v>
      </c>
      <c r="B28" s="36"/>
      <c r="C28" s="36"/>
    </row>
    <row r="29" spans="1:12" x14ac:dyDescent="0.25">
      <c r="A29" s="47" t="s">
        <v>49</v>
      </c>
    </row>
    <row r="30" spans="1:12" x14ac:dyDescent="0.25">
      <c r="A30" t="s">
        <v>39</v>
      </c>
      <c r="B30" s="36">
        <f>'Summary Chart'!J15</f>
        <v>34</v>
      </c>
      <c r="C30" s="36"/>
    </row>
    <row r="31" spans="1:12" x14ac:dyDescent="0.25">
      <c r="A31" t="s">
        <v>38</v>
      </c>
      <c r="B31" s="36">
        <f>'Summary Chart'!K15</f>
        <v>34</v>
      </c>
      <c r="C31" s="36"/>
      <c r="D31" s="36"/>
    </row>
    <row r="32" spans="1:12" x14ac:dyDescent="0.25">
      <c r="B32" s="36"/>
      <c r="C32" s="36"/>
    </row>
    <row r="33" spans="1:3" x14ac:dyDescent="0.25">
      <c r="A33" t="s">
        <v>284</v>
      </c>
      <c r="B33" s="36">
        <v>34</v>
      </c>
      <c r="C33" s="36"/>
    </row>
    <row r="34" spans="1:3" x14ac:dyDescent="0.25">
      <c r="A34" t="s">
        <v>285</v>
      </c>
      <c r="B34" s="36">
        <v>34</v>
      </c>
    </row>
    <row r="35" spans="1:3" x14ac:dyDescent="0.25">
      <c r="A35" t="s">
        <v>286</v>
      </c>
      <c r="B35" s="36">
        <v>34</v>
      </c>
    </row>
    <row r="36" spans="1:3" x14ac:dyDescent="0.25">
      <c r="A36" t="s">
        <v>287</v>
      </c>
      <c r="B36" s="36">
        <v>34</v>
      </c>
    </row>
    <row r="37" spans="1:3" x14ac:dyDescent="0.25">
      <c r="A37" s="191" t="s">
        <v>345</v>
      </c>
      <c r="B37" s="203">
        <v>34</v>
      </c>
    </row>
    <row r="38" spans="1:3" x14ac:dyDescent="0.25">
      <c r="A38" t="s">
        <v>289</v>
      </c>
      <c r="B38" s="203">
        <v>34</v>
      </c>
    </row>
    <row r="39" spans="1:3" x14ac:dyDescent="0.25">
      <c r="A39" t="s">
        <v>114</v>
      </c>
      <c r="B39" s="203">
        <v>23</v>
      </c>
    </row>
    <row r="40" spans="1:3" x14ac:dyDescent="0.25">
      <c r="A40" t="s">
        <v>288</v>
      </c>
      <c r="B40" s="203">
        <v>23</v>
      </c>
    </row>
    <row r="41" spans="1:3" x14ac:dyDescent="0.25">
      <c r="A41" t="s">
        <v>204</v>
      </c>
      <c r="B41" s="203">
        <v>23</v>
      </c>
    </row>
    <row r="42" spans="1:3" x14ac:dyDescent="0.25">
      <c r="A42" t="s">
        <v>290</v>
      </c>
      <c r="B42" s="203">
        <v>23</v>
      </c>
    </row>
    <row r="43" spans="1:3" x14ac:dyDescent="0.25">
      <c r="A43" t="s">
        <v>291</v>
      </c>
      <c r="B43" s="203">
        <v>23</v>
      </c>
    </row>
    <row r="44" spans="1:3" x14ac:dyDescent="0.25">
      <c r="A44" s="223" t="s">
        <v>353</v>
      </c>
      <c r="B44" s="203">
        <v>23</v>
      </c>
    </row>
    <row r="45" spans="1:3" x14ac:dyDescent="0.25">
      <c r="A45" s="223" t="s">
        <v>352</v>
      </c>
      <c r="B45" s="203">
        <v>23</v>
      </c>
    </row>
  </sheetData>
  <sheetProtection algorithmName="SHA-512" hashValue="DUSlD/aXEd0OfXeIg6q/eauHAp6XYO3pVdJUO3Ns2pvncZZOGwhLdY3fiL4OW34h1/5R6ud9kGIR3masNS6kBw==" saltValue="dy+m7gVoCJbSNnnf5ql9W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23"/>
  <sheetViews>
    <sheetView workbookViewId="0">
      <selection activeCell="B13" sqref="B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36" t="str">
        <f>'Summary Chart'!G16</f>
        <v>N/A</v>
      </c>
    </row>
    <row r="6" spans="1:4" x14ac:dyDescent="0.25">
      <c r="A6" t="s">
        <v>38</v>
      </c>
      <c r="B6" s="36" t="str">
        <f>'Summary Chart'!G16</f>
        <v>N/A</v>
      </c>
      <c r="D6" s="36"/>
    </row>
    <row r="8" spans="1:4" x14ac:dyDescent="0.25">
      <c r="A8" s="47" t="s">
        <v>48</v>
      </c>
    </row>
    <row r="9" spans="1:4" x14ac:dyDescent="0.25">
      <c r="A9" t="s">
        <v>39</v>
      </c>
      <c r="B9" s="36" t="str">
        <f>'Summary Chart'!H16</f>
        <v>N/A</v>
      </c>
    </row>
    <row r="10" spans="1:4" x14ac:dyDescent="0.25">
      <c r="A10" t="s">
        <v>38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47" t="s">
        <v>49</v>
      </c>
    </row>
    <row r="13" spans="1:4" x14ac:dyDescent="0.25">
      <c r="A13" t="s">
        <v>39</v>
      </c>
      <c r="B13" s="49">
        <f>'Summary Chart'!J16</f>
        <v>17.399999999999999</v>
      </c>
      <c r="C13" t="s">
        <v>365</v>
      </c>
    </row>
    <row r="14" spans="1:4" x14ac:dyDescent="0.25">
      <c r="A14" t="s">
        <v>38</v>
      </c>
      <c r="B14" s="49">
        <f>'Summary Chart'!K16</f>
        <v>17.399999999999999</v>
      </c>
    </row>
    <row r="15" spans="1:4" x14ac:dyDescent="0.25">
      <c r="B15" s="36"/>
    </row>
    <row r="16" spans="1:4" x14ac:dyDescent="0.25">
      <c r="A16" t="s">
        <v>346</v>
      </c>
      <c r="B16" s="36"/>
    </row>
    <row r="17" spans="1:1" ht="15.75" x14ac:dyDescent="0.25">
      <c r="A17" s="50" t="s">
        <v>88</v>
      </c>
    </row>
    <row r="18" spans="1:1" ht="15.75" x14ac:dyDescent="0.25">
      <c r="A18" s="50" t="s">
        <v>89</v>
      </c>
    </row>
    <row r="20" spans="1:1" x14ac:dyDescent="0.25">
      <c r="A20" s="119" t="s">
        <v>348</v>
      </c>
    </row>
    <row r="21" spans="1:1" x14ac:dyDescent="0.25">
      <c r="A21" s="119" t="s">
        <v>347</v>
      </c>
    </row>
    <row r="22" spans="1:1" x14ac:dyDescent="0.25">
      <c r="A22" s="119" t="s">
        <v>349</v>
      </c>
    </row>
    <row r="23" spans="1:1" x14ac:dyDescent="0.25">
      <c r="A23" s="119"/>
    </row>
  </sheetData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4"/>
  <sheetViews>
    <sheetView topLeftCell="A7" workbookViewId="0">
      <selection activeCell="A3" sqref="A3"/>
    </sheetView>
  </sheetViews>
  <sheetFormatPr defaultRowHeight="15" x14ac:dyDescent="0.25"/>
  <cols>
    <col min="1" max="1" width="35.42578125" style="191" customWidth="1"/>
    <col min="2" max="2" width="26" style="191" customWidth="1"/>
    <col min="11" max="12" width="9.140625" hidden="1" customWidth="1"/>
    <col min="13" max="13" width="9.140625" customWidth="1"/>
  </cols>
  <sheetData>
    <row r="2" spans="1:12" ht="23.25" x14ac:dyDescent="0.35">
      <c r="A2" s="37" t="s">
        <v>351</v>
      </c>
      <c r="B2" s="2"/>
    </row>
    <row r="3" spans="1:12" ht="15" customHeight="1" x14ac:dyDescent="0.25">
      <c r="A3" s="2"/>
      <c r="B3" s="2"/>
    </row>
    <row r="4" spans="1:12" x14ac:dyDescent="0.25">
      <c r="A4" s="47" t="s">
        <v>40</v>
      </c>
    </row>
    <row r="5" spans="1:12" x14ac:dyDescent="0.25">
      <c r="A5" s="191" t="s">
        <v>39</v>
      </c>
      <c r="B5" s="205">
        <f>'Summary Chart'!F18</f>
        <v>155</v>
      </c>
    </row>
    <row r="6" spans="1:12" x14ac:dyDescent="0.25">
      <c r="A6" s="191" t="s">
        <v>38</v>
      </c>
      <c r="B6" s="205">
        <f>'Summary Chart'!G18</f>
        <v>155</v>
      </c>
      <c r="D6" s="36"/>
    </row>
    <row r="7" spans="1:12" ht="15.75" thickBot="1" x14ac:dyDescent="0.3"/>
    <row r="8" spans="1:12" ht="15.75" thickBot="1" x14ac:dyDescent="0.3">
      <c r="A8" s="47" t="s">
        <v>48</v>
      </c>
      <c r="B8" s="2" t="s">
        <v>156</v>
      </c>
      <c r="E8" s="282">
        <v>1000</v>
      </c>
      <c r="F8" s="283"/>
      <c r="G8" s="284"/>
      <c r="K8">
        <f>ROUNDUP((E8*0.005),0)</f>
        <v>5</v>
      </c>
      <c r="L8" s="36" t="s">
        <v>90</v>
      </c>
    </row>
    <row r="9" spans="1:12" x14ac:dyDescent="0.25">
      <c r="A9" s="191" t="s">
        <v>39</v>
      </c>
      <c r="B9" s="76">
        <f>155+K8</f>
        <v>160</v>
      </c>
      <c r="C9" t="s">
        <v>350</v>
      </c>
      <c r="L9" s="36" t="s">
        <v>90</v>
      </c>
    </row>
    <row r="10" spans="1:12" x14ac:dyDescent="0.25">
      <c r="A10" s="191" t="s">
        <v>38</v>
      </c>
      <c r="B10" s="76">
        <f>155+K8</f>
        <v>160</v>
      </c>
    </row>
    <row r="11" spans="1:12" ht="15.75" thickBot="1" x14ac:dyDescent="0.3">
      <c r="B11" s="205"/>
    </row>
    <row r="12" spans="1:12" ht="15.75" thickBot="1" x14ac:dyDescent="0.3">
      <c r="A12" s="206" t="s">
        <v>45</v>
      </c>
      <c r="B12" s="207" t="s">
        <v>44</v>
      </c>
    </row>
    <row r="13" spans="1:12" x14ac:dyDescent="0.25">
      <c r="A13" s="208" t="s">
        <v>205</v>
      </c>
      <c r="B13" s="209">
        <v>40</v>
      </c>
    </row>
    <row r="14" spans="1:12" x14ac:dyDescent="0.25">
      <c r="A14" s="210" t="s">
        <v>297</v>
      </c>
      <c r="B14" s="211">
        <v>40</v>
      </c>
    </row>
    <row r="15" spans="1:12" x14ac:dyDescent="0.25">
      <c r="A15" s="210" t="s">
        <v>304</v>
      </c>
      <c r="B15" s="211">
        <v>75</v>
      </c>
    </row>
    <row r="16" spans="1:12" x14ac:dyDescent="0.25">
      <c r="A16" s="210" t="s">
        <v>296</v>
      </c>
      <c r="B16" s="211">
        <v>155</v>
      </c>
    </row>
    <row r="17" spans="1:2" x14ac:dyDescent="0.25">
      <c r="A17" s="210" t="s">
        <v>298</v>
      </c>
      <c r="B17" s="211">
        <v>155</v>
      </c>
    </row>
    <row r="18" spans="1:2" x14ac:dyDescent="0.25">
      <c r="A18" s="210" t="s">
        <v>299</v>
      </c>
      <c r="B18" s="211">
        <v>155</v>
      </c>
    </row>
    <row r="19" spans="1:2" x14ac:dyDescent="0.25">
      <c r="A19" s="210" t="s">
        <v>302</v>
      </c>
      <c r="B19" s="211">
        <v>155</v>
      </c>
    </row>
    <row r="20" spans="1:2" x14ac:dyDescent="0.25">
      <c r="A20" s="210" t="s">
        <v>300</v>
      </c>
      <c r="B20" s="211">
        <v>230</v>
      </c>
    </row>
    <row r="21" spans="1:2" x14ac:dyDescent="0.25">
      <c r="A21" s="210" t="s">
        <v>301</v>
      </c>
      <c r="B21" s="211">
        <v>230</v>
      </c>
    </row>
    <row r="22" spans="1:2" ht="30" x14ac:dyDescent="0.25">
      <c r="A22" s="210" t="s">
        <v>303</v>
      </c>
      <c r="B22" s="211">
        <v>230</v>
      </c>
    </row>
    <row r="24" spans="1:2" x14ac:dyDescent="0.25">
      <c r="A24" s="191" t="s">
        <v>238</v>
      </c>
    </row>
  </sheetData>
  <sheetProtection algorithmName="SHA-512" hashValue="r8x/4JShXCp/9xC2Qv5GUW5qgNqW88THfY+jVPiF4oP1T75jMtns/wyo2LhM4UyxHGoEkUYeQfDXmA5l5totVA==" saltValue="LDN4loni0D+W+I8IoUEX9A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59"/>
  <sheetViews>
    <sheetView workbookViewId="0">
      <selection activeCell="A3" sqref="A3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94</v>
      </c>
      <c r="B2" s="37" t="s">
        <v>241</v>
      </c>
    </row>
    <row r="3" spans="1:7" ht="15" customHeight="1" x14ac:dyDescent="0.35">
      <c r="A3" s="37"/>
      <c r="B3" s="37"/>
    </row>
    <row r="4" spans="1:7" x14ac:dyDescent="0.25">
      <c r="A4" s="47" t="s">
        <v>40</v>
      </c>
    </row>
    <row r="5" spans="1:7" x14ac:dyDescent="0.25">
      <c r="A5" t="s">
        <v>39</v>
      </c>
      <c r="B5" s="49">
        <v>37.5</v>
      </c>
      <c r="C5" s="36"/>
    </row>
    <row r="6" spans="1:7" x14ac:dyDescent="0.25">
      <c r="A6" t="s">
        <v>38</v>
      </c>
      <c r="B6" s="49">
        <v>37.5</v>
      </c>
      <c r="C6" s="36"/>
      <c r="D6" s="36"/>
    </row>
    <row r="8" spans="1:7" x14ac:dyDescent="0.25">
      <c r="A8" s="47" t="s">
        <v>74</v>
      </c>
      <c r="B8" t="s">
        <v>162</v>
      </c>
    </row>
    <row r="9" spans="1:7" ht="15.75" thickBot="1" x14ac:dyDescent="0.3">
      <c r="A9" t="s">
        <v>38</v>
      </c>
      <c r="B9" s="49">
        <v>37.5</v>
      </c>
    </row>
    <row r="10" spans="1:7" x14ac:dyDescent="0.25">
      <c r="A10" s="303" t="s">
        <v>95</v>
      </c>
      <c r="B10" s="304"/>
      <c r="C10" s="303" t="s">
        <v>96</v>
      </c>
      <c r="D10" s="304"/>
      <c r="E10" s="303" t="s">
        <v>97</v>
      </c>
      <c r="F10" s="304"/>
      <c r="G10" s="231" t="s">
        <v>98</v>
      </c>
    </row>
    <row r="11" spans="1:7" ht="15.75" thickBot="1" x14ac:dyDescent="0.3">
      <c r="A11" s="305"/>
      <c r="B11" s="306"/>
      <c r="C11" s="305"/>
      <c r="D11" s="306"/>
      <c r="E11" s="305"/>
      <c r="F11" s="306"/>
      <c r="G11" s="297"/>
    </row>
    <row r="12" spans="1:7" ht="15.75" thickBot="1" x14ac:dyDescent="0.3">
      <c r="A12" s="56" t="s">
        <v>99</v>
      </c>
      <c r="B12" s="57" t="s">
        <v>100</v>
      </c>
      <c r="C12" s="56" t="s">
        <v>99</v>
      </c>
      <c r="D12" s="57" t="s">
        <v>100</v>
      </c>
      <c r="E12" s="58" t="s">
        <v>99</v>
      </c>
      <c r="F12" s="59" t="s">
        <v>100</v>
      </c>
      <c r="G12" s="55"/>
    </row>
    <row r="13" spans="1:7" x14ac:dyDescent="0.25">
      <c r="A13" s="82">
        <v>0.5</v>
      </c>
      <c r="B13" s="127">
        <v>2466.9899999999998</v>
      </c>
      <c r="C13" s="84">
        <v>0.5</v>
      </c>
      <c r="D13" s="129">
        <v>2500.4899999999998</v>
      </c>
      <c r="E13" s="86">
        <v>0.5</v>
      </c>
      <c r="F13" s="131">
        <v>1250.49</v>
      </c>
      <c r="G13" s="60">
        <v>25</v>
      </c>
    </row>
    <row r="14" spans="1:7" x14ac:dyDescent="0.25">
      <c r="A14" s="82">
        <v>2467</v>
      </c>
      <c r="B14" s="127">
        <v>7400.49</v>
      </c>
      <c r="C14" s="84">
        <v>2500.5</v>
      </c>
      <c r="D14" s="129">
        <v>7500.49</v>
      </c>
      <c r="E14" s="87">
        <v>1250.5</v>
      </c>
      <c r="F14" s="132">
        <v>3750.49</v>
      </c>
      <c r="G14" s="60">
        <v>50</v>
      </c>
    </row>
    <row r="15" spans="1:7" x14ac:dyDescent="0.25">
      <c r="A15" s="82">
        <v>7400.5</v>
      </c>
      <c r="B15" s="127">
        <v>14800.49</v>
      </c>
      <c r="C15" s="84">
        <v>7500.5</v>
      </c>
      <c r="D15" s="129">
        <v>15000.49</v>
      </c>
      <c r="E15" s="87">
        <v>3750.5</v>
      </c>
      <c r="F15" s="132">
        <v>7500.49</v>
      </c>
      <c r="G15" s="60">
        <v>100</v>
      </c>
    </row>
    <row r="16" spans="1:7" x14ac:dyDescent="0.25">
      <c r="A16" s="82">
        <v>14800.5</v>
      </c>
      <c r="B16" s="127">
        <v>22200.49</v>
      </c>
      <c r="C16" s="84">
        <v>15000.5</v>
      </c>
      <c r="D16" s="129">
        <v>22500.49</v>
      </c>
      <c r="E16" s="87">
        <v>7500.5</v>
      </c>
      <c r="F16" s="132">
        <v>11250.49</v>
      </c>
      <c r="G16" s="60">
        <v>150</v>
      </c>
    </row>
    <row r="17" spans="1:11" x14ac:dyDescent="0.25">
      <c r="A17" s="82">
        <v>22200.5</v>
      </c>
      <c r="B17" s="127">
        <v>37000.49</v>
      </c>
      <c r="C17" s="84">
        <v>22500.5</v>
      </c>
      <c r="D17" s="129">
        <v>37500.49</v>
      </c>
      <c r="E17" s="87">
        <v>11250.5</v>
      </c>
      <c r="F17" s="132">
        <v>18750.490000000002</v>
      </c>
      <c r="G17" s="60">
        <v>200</v>
      </c>
    </row>
    <row r="18" spans="1:11" x14ac:dyDescent="0.25">
      <c r="A18" s="82">
        <v>37000.5</v>
      </c>
      <c r="B18" s="127">
        <v>61666.99</v>
      </c>
      <c r="C18" s="84">
        <v>37500.5</v>
      </c>
      <c r="D18" s="129">
        <v>62500.49</v>
      </c>
      <c r="E18" s="87">
        <v>18750.5</v>
      </c>
      <c r="F18" s="132">
        <v>31250.49</v>
      </c>
      <c r="G18" s="60">
        <v>250</v>
      </c>
    </row>
    <row r="19" spans="1:11" x14ac:dyDescent="0.25">
      <c r="A19" s="82">
        <v>61667</v>
      </c>
      <c r="B19" s="127">
        <v>123333.99</v>
      </c>
      <c r="C19" s="84">
        <v>62500.5</v>
      </c>
      <c r="D19" s="129">
        <v>125000.49</v>
      </c>
      <c r="E19" s="87">
        <v>31250.5</v>
      </c>
      <c r="F19" s="132">
        <v>62500.49</v>
      </c>
      <c r="G19" s="60">
        <v>325</v>
      </c>
    </row>
    <row r="20" spans="1:11" x14ac:dyDescent="0.25">
      <c r="A20" s="82">
        <v>123334</v>
      </c>
      <c r="B20" s="127">
        <v>246666.99</v>
      </c>
      <c r="C20" s="84">
        <v>125000.5</v>
      </c>
      <c r="D20" s="129">
        <v>250000.49</v>
      </c>
      <c r="E20" s="87">
        <v>62500.5</v>
      </c>
      <c r="F20" s="132">
        <v>125000.49</v>
      </c>
      <c r="G20" s="60">
        <v>375</v>
      </c>
    </row>
    <row r="21" spans="1:11" ht="15.75" thickBot="1" x14ac:dyDescent="0.3">
      <c r="A21" s="83">
        <v>246667</v>
      </c>
      <c r="B21" s="128">
        <v>493333</v>
      </c>
      <c r="C21" s="85">
        <v>250000.5</v>
      </c>
      <c r="D21" s="130">
        <v>500000</v>
      </c>
      <c r="E21" s="88">
        <v>125000.5</v>
      </c>
      <c r="F21" s="133">
        <v>250000</v>
      </c>
      <c r="G21" s="61">
        <v>500</v>
      </c>
    </row>
    <row r="23" spans="1:11" ht="15.75" thickBot="1" x14ac:dyDescent="0.3">
      <c r="A23" s="2" t="s">
        <v>160</v>
      </c>
    </row>
    <row r="24" spans="1:11" ht="9" customHeight="1" x14ac:dyDescent="0.25">
      <c r="G24" s="295" t="s">
        <v>98</v>
      </c>
    </row>
    <row r="25" spans="1:11" ht="15.75" customHeight="1" thickBot="1" x14ac:dyDescent="0.3">
      <c r="E25" s="2"/>
      <c r="F25" s="4" t="s">
        <v>151</v>
      </c>
      <c r="G25" s="296"/>
      <c r="H25" s="80"/>
    </row>
    <row r="26" spans="1:11" ht="15.75" x14ac:dyDescent="0.25">
      <c r="A26" t="s">
        <v>220</v>
      </c>
      <c r="E26" s="75" t="s">
        <v>152</v>
      </c>
      <c r="F26" s="92">
        <v>451364</v>
      </c>
      <c r="G26" s="135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219</v>
      </c>
      <c r="E27" s="75" t="s">
        <v>153</v>
      </c>
      <c r="F27" s="93">
        <v>510000</v>
      </c>
      <c r="G27" s="134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221</v>
      </c>
      <c r="E28" s="75" t="s">
        <v>154</v>
      </c>
      <c r="F28" s="74"/>
      <c r="G28" s="136" t="str">
        <f>IF(K28=0,"",IF(K28&lt;=799,"Inv too low",IF(K28&gt;=800,K28)))</f>
        <v/>
      </c>
      <c r="H28" s="29"/>
      <c r="J28" s="81">
        <f>(F28*6)*0.002</f>
        <v>0</v>
      </c>
      <c r="K28" s="81">
        <f>J28/4</f>
        <v>0</v>
      </c>
    </row>
    <row r="29" spans="1:11" x14ac:dyDescent="0.25">
      <c r="A29" t="s">
        <v>218</v>
      </c>
    </row>
    <row r="31" spans="1:11" ht="10.5" customHeight="1" x14ac:dyDescent="0.25"/>
    <row r="32" spans="1:11" ht="15.75" thickBot="1" x14ac:dyDescent="0.3">
      <c r="A32" s="47" t="s">
        <v>116</v>
      </c>
      <c r="D32" t="s">
        <v>39</v>
      </c>
      <c r="E32" t="s">
        <v>38</v>
      </c>
    </row>
    <row r="33" spans="1:6" ht="18" customHeight="1" x14ac:dyDescent="0.25">
      <c r="A33" s="52" t="s">
        <v>197</v>
      </c>
      <c r="B33" s="63"/>
      <c r="C33" s="63"/>
      <c r="D33" s="64">
        <v>500</v>
      </c>
      <c r="E33" s="65">
        <f>D33</f>
        <v>500</v>
      </c>
    </row>
    <row r="34" spans="1:6" ht="18" customHeight="1" x14ac:dyDescent="0.25">
      <c r="A34" s="53" t="s">
        <v>102</v>
      </c>
      <c r="B34" s="51"/>
      <c r="C34" s="51"/>
      <c r="D34" s="62">
        <v>500</v>
      </c>
      <c r="E34" s="66">
        <f t="shared" ref="E34:E48" si="0">D34</f>
        <v>500</v>
      </c>
      <c r="F34" s="45"/>
    </row>
    <row r="35" spans="1:6" ht="18" customHeight="1" x14ac:dyDescent="0.25">
      <c r="A35" s="53" t="s">
        <v>101</v>
      </c>
      <c r="B35" s="51"/>
      <c r="C35" s="51"/>
      <c r="D35" s="62">
        <v>500</v>
      </c>
      <c r="E35" s="66">
        <f t="shared" si="0"/>
        <v>500</v>
      </c>
      <c r="F35" s="45"/>
    </row>
    <row r="36" spans="1:6" ht="18" customHeight="1" x14ac:dyDescent="0.25">
      <c r="A36" s="53" t="s">
        <v>103</v>
      </c>
      <c r="B36" s="51"/>
      <c r="C36" s="51"/>
      <c r="D36" s="62">
        <v>500</v>
      </c>
      <c r="E36" s="66">
        <f t="shared" si="0"/>
        <v>500</v>
      </c>
    </row>
    <row r="37" spans="1:6" ht="18" customHeight="1" x14ac:dyDescent="0.25">
      <c r="A37" s="53" t="s">
        <v>104</v>
      </c>
      <c r="B37" s="51"/>
      <c r="C37" s="51"/>
      <c r="D37" s="62">
        <v>500</v>
      </c>
      <c r="E37" s="66">
        <f t="shared" si="0"/>
        <v>500</v>
      </c>
    </row>
    <row r="38" spans="1:6" ht="18" customHeight="1" x14ac:dyDescent="0.25">
      <c r="A38" s="53" t="s">
        <v>105</v>
      </c>
      <c r="B38" s="51"/>
      <c r="C38" s="51"/>
      <c r="D38" s="62">
        <v>500</v>
      </c>
      <c r="E38" s="66">
        <f t="shared" si="0"/>
        <v>500</v>
      </c>
    </row>
    <row r="39" spans="1:6" ht="18" customHeight="1" thickBot="1" x14ac:dyDescent="0.3">
      <c r="A39" s="54" t="s">
        <v>106</v>
      </c>
      <c r="B39" s="67"/>
      <c r="C39" s="67"/>
      <c r="D39" s="68">
        <v>500</v>
      </c>
      <c r="E39" s="69">
        <f t="shared" si="0"/>
        <v>500</v>
      </c>
    </row>
    <row r="40" spans="1:6" ht="16.5" thickBot="1" x14ac:dyDescent="0.3">
      <c r="A40" s="50" t="s">
        <v>216</v>
      </c>
      <c r="B40" s="36"/>
      <c r="C40" s="36"/>
      <c r="D40" s="36"/>
    </row>
    <row r="41" spans="1:6" ht="16.5" thickBot="1" x14ac:dyDescent="0.3">
      <c r="A41" s="147" t="s">
        <v>233</v>
      </c>
      <c r="B41" s="148"/>
      <c r="C41" s="149"/>
      <c r="D41" s="145">
        <v>500</v>
      </c>
      <c r="E41" s="146">
        <v>500</v>
      </c>
    </row>
    <row r="42" spans="1:6" ht="18" customHeight="1" x14ac:dyDescent="0.25">
      <c r="A42" s="52" t="s">
        <v>107</v>
      </c>
      <c r="B42" s="63"/>
      <c r="C42" s="63"/>
      <c r="D42" s="64">
        <v>500</v>
      </c>
      <c r="E42" s="65">
        <f>D42</f>
        <v>500</v>
      </c>
    </row>
    <row r="43" spans="1:6" ht="30" customHeight="1" x14ac:dyDescent="0.25">
      <c r="A43" s="298" t="s">
        <v>108</v>
      </c>
      <c r="B43" s="299"/>
      <c r="C43" s="299"/>
      <c r="D43" s="62">
        <v>500</v>
      </c>
      <c r="E43" s="66">
        <f t="shared" si="0"/>
        <v>500</v>
      </c>
    </row>
    <row r="44" spans="1:6" ht="18" customHeight="1" x14ac:dyDescent="0.25">
      <c r="A44" s="53" t="s">
        <v>109</v>
      </c>
      <c r="B44" s="51"/>
      <c r="C44" s="51"/>
      <c r="D44" s="62">
        <v>500</v>
      </c>
      <c r="E44" s="66">
        <f t="shared" si="0"/>
        <v>500</v>
      </c>
    </row>
    <row r="45" spans="1:6" ht="18" customHeight="1" x14ac:dyDescent="0.25">
      <c r="A45" s="53" t="s">
        <v>110</v>
      </c>
      <c r="B45" s="51"/>
      <c r="C45" s="51"/>
      <c r="D45" s="62">
        <v>500</v>
      </c>
      <c r="E45" s="66">
        <f t="shared" si="0"/>
        <v>500</v>
      </c>
    </row>
    <row r="46" spans="1:6" ht="30" customHeight="1" x14ac:dyDescent="0.25">
      <c r="A46" s="298" t="s">
        <v>111</v>
      </c>
      <c r="B46" s="299"/>
      <c r="C46" s="299"/>
      <c r="D46" s="62">
        <v>500</v>
      </c>
      <c r="E46" s="66">
        <f t="shared" si="0"/>
        <v>500</v>
      </c>
    </row>
    <row r="47" spans="1:6" ht="18" customHeight="1" x14ac:dyDescent="0.25">
      <c r="A47" s="53" t="s">
        <v>112</v>
      </c>
      <c r="B47" s="51"/>
      <c r="C47" s="51"/>
      <c r="D47" s="62">
        <v>500</v>
      </c>
      <c r="E47" s="66">
        <f t="shared" si="0"/>
        <v>500</v>
      </c>
    </row>
    <row r="48" spans="1:6" ht="18" customHeight="1" x14ac:dyDescent="0.25">
      <c r="A48" s="307" t="s">
        <v>68</v>
      </c>
      <c r="B48" s="308"/>
      <c r="C48" s="309"/>
      <c r="D48" s="62">
        <v>500</v>
      </c>
      <c r="E48" s="66">
        <f t="shared" si="0"/>
        <v>500</v>
      </c>
    </row>
    <row r="49" spans="1:5" ht="18" customHeight="1" x14ac:dyDescent="0.25">
      <c r="A49" s="307" t="s">
        <v>113</v>
      </c>
      <c r="B49" s="308"/>
      <c r="C49" s="309"/>
      <c r="D49" s="62">
        <v>500</v>
      </c>
      <c r="E49" s="66">
        <f>D49</f>
        <v>500</v>
      </c>
    </row>
    <row r="50" spans="1:5" ht="18" customHeight="1" x14ac:dyDescent="0.25">
      <c r="A50" s="307" t="s">
        <v>198</v>
      </c>
      <c r="B50" s="308"/>
      <c r="C50" s="309"/>
      <c r="D50" s="120">
        <v>37.5</v>
      </c>
      <c r="E50" s="121">
        <f>D50</f>
        <v>37.5</v>
      </c>
    </row>
    <row r="51" spans="1:5" ht="18" customHeight="1" x14ac:dyDescent="0.25">
      <c r="A51" s="307" t="s">
        <v>199</v>
      </c>
      <c r="B51" s="308"/>
      <c r="C51" s="309"/>
      <c r="D51" s="120">
        <v>37.5</v>
      </c>
      <c r="E51" s="121">
        <f>D51</f>
        <v>37.5</v>
      </c>
    </row>
    <row r="52" spans="1:5" ht="18" customHeight="1" thickBot="1" x14ac:dyDescent="0.3">
      <c r="A52" s="300" t="s">
        <v>235</v>
      </c>
      <c r="B52" s="301"/>
      <c r="C52" s="302"/>
      <c r="D52" s="68">
        <v>500</v>
      </c>
      <c r="E52" s="150">
        <v>500</v>
      </c>
    </row>
    <row r="53" spans="1:5" ht="13.5" customHeight="1" x14ac:dyDescent="0.25"/>
    <row r="54" spans="1:5" x14ac:dyDescent="0.25">
      <c r="A54" s="2" t="s">
        <v>143</v>
      </c>
    </row>
    <row r="55" spans="1:5" x14ac:dyDescent="0.25">
      <c r="A55" s="2" t="s">
        <v>144</v>
      </c>
    </row>
    <row r="56" spans="1:5" ht="12.75" customHeight="1" x14ac:dyDescent="0.25">
      <c r="A56" s="2"/>
    </row>
    <row r="57" spans="1:5" x14ac:dyDescent="0.25">
      <c r="A57" t="s">
        <v>238</v>
      </c>
    </row>
    <row r="59" spans="1:5" ht="15.75" x14ac:dyDescent="0.25">
      <c r="A59" s="46"/>
    </row>
  </sheetData>
  <sheetProtection algorithmName="SHA-512" hashValue="Grb9b73GiQe1SgGykdJNIv4nsyGdpRYMf8JAPdPN9YnpwlWNGlvfzTHMvMU7tA7M983stohcD7+xcNYNdUUSQw==" saltValue="7pjwnZxII10hz/zZItv98Q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F18" sqref="F18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47" t="s">
        <v>40</v>
      </c>
    </row>
    <row r="5" spans="1:12" x14ac:dyDescent="0.25">
      <c r="A5" t="s">
        <v>39</v>
      </c>
      <c r="B5" s="36">
        <f>'Summary Chart'!F22</f>
        <v>200</v>
      </c>
      <c r="C5" s="36"/>
      <c r="G5" t="s">
        <v>158</v>
      </c>
      <c r="H5" s="78">
        <f>'Summary Chart'!H22</f>
        <v>400</v>
      </c>
      <c r="I5" s="78" t="e">
        <f>H5+J8</f>
        <v>#VALUE!</v>
      </c>
      <c r="J5">
        <v>20</v>
      </c>
    </row>
    <row r="6" spans="1:12" x14ac:dyDescent="0.25">
      <c r="A6" t="s">
        <v>38</v>
      </c>
      <c r="B6" s="36">
        <f>'Summary Chart'!G22</f>
        <v>200</v>
      </c>
      <c r="C6" s="36"/>
      <c r="D6" s="36"/>
      <c r="G6" t="s">
        <v>159</v>
      </c>
      <c r="H6" s="36">
        <f>'Summary Chart'!I22</f>
        <v>300</v>
      </c>
      <c r="I6" s="78" t="e">
        <f>H6+J9</f>
        <v>#VALUE!</v>
      </c>
    </row>
    <row r="7" spans="1:12" ht="12" customHeight="1" thickBot="1" x14ac:dyDescent="0.3">
      <c r="D7" s="79" t="s">
        <v>20</v>
      </c>
      <c r="E7" s="79" t="s">
        <v>21</v>
      </c>
    </row>
    <row r="8" spans="1:12" ht="15.75" thickBot="1" x14ac:dyDescent="0.3">
      <c r="A8" s="47" t="s">
        <v>74</v>
      </c>
      <c r="B8" s="2" t="s">
        <v>157</v>
      </c>
      <c r="D8" s="95"/>
      <c r="E8" s="96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77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77" t="str">
        <f>L9</f>
        <v/>
      </c>
    </row>
    <row r="11" spans="1:12" x14ac:dyDescent="0.25">
      <c r="A11" s="2" t="s">
        <v>115</v>
      </c>
    </row>
    <row r="12" spans="1:12" x14ac:dyDescent="0.25">
      <c r="A12" s="2" t="s">
        <v>214</v>
      </c>
    </row>
    <row r="13" spans="1:12" x14ac:dyDescent="0.25">
      <c r="A13" s="125" t="s">
        <v>215</v>
      </c>
    </row>
    <row r="14" spans="1:12" x14ac:dyDescent="0.25">
      <c r="A14" s="125"/>
    </row>
    <row r="15" spans="1:12" x14ac:dyDescent="0.25">
      <c r="A15" s="47" t="s">
        <v>116</v>
      </c>
      <c r="B15" s="2" t="s">
        <v>238</v>
      </c>
      <c r="D15" t="s">
        <v>39</v>
      </c>
      <c r="E15" t="s">
        <v>38</v>
      </c>
    </row>
    <row r="16" spans="1:12" ht="18.95" customHeight="1" x14ac:dyDescent="0.25">
      <c r="A16" s="310" t="s">
        <v>59</v>
      </c>
      <c r="B16" s="311"/>
      <c r="C16" s="312"/>
      <c r="D16" s="62">
        <v>200</v>
      </c>
      <c r="E16" s="62">
        <v>100</v>
      </c>
    </row>
    <row r="17" spans="1:6" ht="31.5" customHeight="1" x14ac:dyDescent="0.25">
      <c r="A17" s="310" t="s">
        <v>117</v>
      </c>
      <c r="B17" s="311"/>
      <c r="C17" s="312"/>
      <c r="D17" s="62">
        <v>60</v>
      </c>
      <c r="E17" s="62">
        <f t="shared" ref="E17:E43" si="0">D17</f>
        <v>60</v>
      </c>
      <c r="F17" s="45"/>
    </row>
    <row r="18" spans="1:6" ht="18.95" customHeight="1" x14ac:dyDescent="0.25">
      <c r="A18" s="310" t="s">
        <v>118</v>
      </c>
      <c r="B18" s="311"/>
      <c r="C18" s="312"/>
      <c r="D18" s="62">
        <v>400</v>
      </c>
      <c r="E18" s="62">
        <f t="shared" si="0"/>
        <v>400</v>
      </c>
      <c r="F18" s="45"/>
    </row>
    <row r="19" spans="1:6" ht="18.95" customHeight="1" x14ac:dyDescent="0.25">
      <c r="A19" s="310" t="s">
        <v>114</v>
      </c>
      <c r="B19" s="311"/>
      <c r="C19" s="312"/>
      <c r="D19" s="62">
        <v>400</v>
      </c>
      <c r="E19" s="62">
        <f t="shared" si="0"/>
        <v>400</v>
      </c>
    </row>
    <row r="20" spans="1:6" ht="18.95" customHeight="1" x14ac:dyDescent="0.25">
      <c r="A20" s="310" t="s">
        <v>119</v>
      </c>
      <c r="B20" s="311"/>
      <c r="C20" s="312"/>
      <c r="D20" s="62">
        <v>40</v>
      </c>
      <c r="E20" s="62">
        <f t="shared" si="0"/>
        <v>40</v>
      </c>
    </row>
    <row r="21" spans="1:6" ht="18.95" customHeight="1" x14ac:dyDescent="0.25">
      <c r="A21" s="310" t="s">
        <v>120</v>
      </c>
      <c r="B21" s="311"/>
      <c r="C21" s="312"/>
      <c r="D21" s="62">
        <v>400</v>
      </c>
      <c r="E21" s="62">
        <f t="shared" si="0"/>
        <v>400</v>
      </c>
    </row>
    <row r="22" spans="1:6" ht="30.75" customHeight="1" x14ac:dyDescent="0.25">
      <c r="A22" s="310" t="s">
        <v>121</v>
      </c>
      <c r="B22" s="311"/>
      <c r="C22" s="312"/>
      <c r="D22" s="62">
        <v>150</v>
      </c>
      <c r="E22" s="62">
        <f t="shared" si="0"/>
        <v>150</v>
      </c>
    </row>
    <row r="23" spans="1:6" ht="18.95" customHeight="1" x14ac:dyDescent="0.25">
      <c r="A23" s="310" t="s">
        <v>122</v>
      </c>
      <c r="B23" s="311"/>
      <c r="C23" s="312"/>
      <c r="D23" s="62">
        <v>200</v>
      </c>
      <c r="E23" s="62">
        <f t="shared" si="0"/>
        <v>200</v>
      </c>
    </row>
    <row r="24" spans="1:6" ht="18.95" customHeight="1" x14ac:dyDescent="0.25">
      <c r="A24" s="310" t="s">
        <v>123</v>
      </c>
      <c r="B24" s="311"/>
      <c r="C24" s="312"/>
      <c r="D24" s="62">
        <v>300</v>
      </c>
      <c r="E24" s="62">
        <f>D24</f>
        <v>300</v>
      </c>
    </row>
    <row r="25" spans="1:6" ht="18.95" customHeight="1" x14ac:dyDescent="0.25">
      <c r="A25" s="310" t="s">
        <v>124</v>
      </c>
      <c r="B25" s="311"/>
      <c r="C25" s="312"/>
      <c r="D25" s="62">
        <v>300</v>
      </c>
      <c r="E25" s="62">
        <f t="shared" si="0"/>
        <v>300</v>
      </c>
    </row>
    <row r="26" spans="1:6" ht="18.95" customHeight="1" x14ac:dyDescent="0.25">
      <c r="A26" s="310" t="s">
        <v>125</v>
      </c>
      <c r="B26" s="311"/>
      <c r="C26" s="312"/>
      <c r="D26" s="62">
        <v>300</v>
      </c>
      <c r="E26" s="62">
        <f t="shared" si="0"/>
        <v>300</v>
      </c>
    </row>
    <row r="27" spans="1:6" ht="30.75" customHeight="1" x14ac:dyDescent="0.25">
      <c r="A27" s="310" t="s">
        <v>126</v>
      </c>
      <c r="B27" s="311"/>
      <c r="C27" s="312"/>
      <c r="D27" s="62">
        <v>20</v>
      </c>
      <c r="E27" s="62">
        <f t="shared" si="0"/>
        <v>20</v>
      </c>
    </row>
    <row r="28" spans="1:6" ht="30.75" customHeight="1" x14ac:dyDescent="0.25">
      <c r="A28" s="310" t="s">
        <v>127</v>
      </c>
      <c r="B28" s="311"/>
      <c r="C28" s="312"/>
      <c r="D28" s="62">
        <v>300</v>
      </c>
      <c r="E28" s="62">
        <f t="shared" si="0"/>
        <v>300</v>
      </c>
    </row>
    <row r="29" spans="1:6" ht="30.75" customHeight="1" x14ac:dyDescent="0.25">
      <c r="A29" s="310" t="s">
        <v>128</v>
      </c>
      <c r="B29" s="311"/>
      <c r="C29" s="312"/>
      <c r="D29" s="62">
        <v>200</v>
      </c>
      <c r="E29" s="62">
        <f t="shared" si="0"/>
        <v>200</v>
      </c>
    </row>
    <row r="30" spans="1:6" ht="18.95" customHeight="1" x14ac:dyDescent="0.25">
      <c r="A30" s="310" t="s">
        <v>129</v>
      </c>
      <c r="B30" s="311"/>
      <c r="C30" s="312"/>
      <c r="D30" s="62">
        <v>400</v>
      </c>
      <c r="E30" s="62">
        <f t="shared" si="0"/>
        <v>400</v>
      </c>
    </row>
    <row r="31" spans="1:6" ht="18.95" customHeight="1" x14ac:dyDescent="0.25">
      <c r="A31" s="310" t="s">
        <v>130</v>
      </c>
      <c r="B31" s="311"/>
      <c r="C31" s="312"/>
      <c r="D31" s="62">
        <v>400</v>
      </c>
      <c r="E31" s="62">
        <f>D31</f>
        <v>400</v>
      </c>
    </row>
    <row r="32" spans="1:6" ht="18.95" customHeight="1" x14ac:dyDescent="0.25">
      <c r="A32" s="310" t="s">
        <v>131</v>
      </c>
      <c r="B32" s="311"/>
      <c r="C32" s="312"/>
      <c r="D32" s="62">
        <v>400</v>
      </c>
      <c r="E32" s="62">
        <f t="shared" si="0"/>
        <v>400</v>
      </c>
    </row>
    <row r="33" spans="1:5" ht="18.95" customHeight="1" x14ac:dyDescent="0.25">
      <c r="A33" s="310" t="s">
        <v>132</v>
      </c>
      <c r="B33" s="311"/>
      <c r="C33" s="312"/>
      <c r="D33" s="62">
        <v>400</v>
      </c>
      <c r="E33" s="62">
        <f t="shared" si="0"/>
        <v>400</v>
      </c>
    </row>
    <row r="34" spans="1:5" ht="18.95" customHeight="1" x14ac:dyDescent="0.25">
      <c r="A34" s="310" t="s">
        <v>133</v>
      </c>
      <c r="B34" s="311"/>
      <c r="C34" s="312"/>
      <c r="D34" s="62">
        <v>400</v>
      </c>
      <c r="E34" s="62">
        <f t="shared" si="0"/>
        <v>400</v>
      </c>
    </row>
    <row r="35" spans="1:5" ht="18.95" customHeight="1" x14ac:dyDescent="0.25">
      <c r="A35" s="310" t="s">
        <v>134</v>
      </c>
      <c r="B35" s="311"/>
      <c r="C35" s="312"/>
      <c r="D35" s="62">
        <v>400</v>
      </c>
      <c r="E35" s="62">
        <f t="shared" si="0"/>
        <v>400</v>
      </c>
    </row>
    <row r="36" spans="1:5" ht="18.95" customHeight="1" x14ac:dyDescent="0.25">
      <c r="A36" s="310" t="s">
        <v>135</v>
      </c>
      <c r="B36" s="311"/>
      <c r="C36" s="312"/>
      <c r="D36" s="62">
        <v>400</v>
      </c>
      <c r="E36" s="62">
        <f t="shared" si="0"/>
        <v>400</v>
      </c>
    </row>
    <row r="37" spans="1:5" ht="18.95" customHeight="1" x14ac:dyDescent="0.25">
      <c r="A37" s="310" t="s">
        <v>136</v>
      </c>
      <c r="B37" s="311"/>
      <c r="C37" s="312"/>
      <c r="D37" s="62">
        <v>400</v>
      </c>
      <c r="E37" s="62">
        <f t="shared" si="0"/>
        <v>400</v>
      </c>
    </row>
    <row r="38" spans="1:5" ht="18.95" customHeight="1" x14ac:dyDescent="0.25">
      <c r="A38" s="310" t="s">
        <v>137</v>
      </c>
      <c r="B38" s="311"/>
      <c r="C38" s="312"/>
      <c r="D38" s="62">
        <v>400</v>
      </c>
      <c r="E38" s="62">
        <f>D38</f>
        <v>400</v>
      </c>
    </row>
    <row r="39" spans="1:5" ht="18.95" customHeight="1" x14ac:dyDescent="0.25">
      <c r="A39" s="310" t="s">
        <v>138</v>
      </c>
      <c r="B39" s="311"/>
      <c r="C39" s="312"/>
      <c r="D39" s="62">
        <v>400</v>
      </c>
      <c r="E39" s="62">
        <f t="shared" si="0"/>
        <v>400</v>
      </c>
    </row>
    <row r="40" spans="1:5" ht="18.95" customHeight="1" x14ac:dyDescent="0.25">
      <c r="A40" s="310" t="s">
        <v>139</v>
      </c>
      <c r="B40" s="311"/>
      <c r="C40" s="312"/>
      <c r="D40" s="62">
        <v>400</v>
      </c>
      <c r="E40" s="62">
        <f t="shared" si="0"/>
        <v>400</v>
      </c>
    </row>
    <row r="41" spans="1:5" ht="18.95" customHeight="1" x14ac:dyDescent="0.25">
      <c r="A41" s="310" t="s">
        <v>140</v>
      </c>
      <c r="B41" s="311"/>
      <c r="C41" s="312"/>
      <c r="D41" s="62">
        <v>400</v>
      </c>
      <c r="E41" s="62">
        <f t="shared" si="0"/>
        <v>400</v>
      </c>
    </row>
    <row r="42" spans="1:5" ht="18.95" customHeight="1" x14ac:dyDescent="0.25">
      <c r="A42" s="310" t="s">
        <v>141</v>
      </c>
      <c r="B42" s="311"/>
      <c r="C42" s="312"/>
      <c r="D42" s="62">
        <v>400</v>
      </c>
      <c r="E42" s="62">
        <f t="shared" si="0"/>
        <v>400</v>
      </c>
    </row>
    <row r="43" spans="1:5" ht="17.25" customHeight="1" x14ac:dyDescent="0.25">
      <c r="A43" s="310" t="s">
        <v>142</v>
      </c>
      <c r="B43" s="311"/>
      <c r="C43" s="312"/>
      <c r="D43" s="62">
        <v>400</v>
      </c>
      <c r="E43" s="62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91</v>
      </c>
    </row>
    <row r="3" spans="1:2" ht="23.25" x14ac:dyDescent="0.35">
      <c r="A3" s="37"/>
    </row>
    <row r="4" spans="1:2" x14ac:dyDescent="0.25">
      <c r="A4" s="47" t="s">
        <v>40</v>
      </c>
    </row>
    <row r="5" spans="1:2" x14ac:dyDescent="0.25">
      <c r="A5" t="s">
        <v>39</v>
      </c>
      <c r="B5" s="36">
        <v>85</v>
      </c>
    </row>
    <row r="6" spans="1:2" x14ac:dyDescent="0.25">
      <c r="A6" t="s">
        <v>38</v>
      </c>
      <c r="B6" s="36">
        <v>85</v>
      </c>
    </row>
    <row r="8" spans="1:2" x14ac:dyDescent="0.25">
      <c r="A8" s="47" t="s">
        <v>48</v>
      </c>
    </row>
    <row r="9" spans="1:2" x14ac:dyDescent="0.25">
      <c r="A9" t="s">
        <v>39</v>
      </c>
      <c r="B9" s="36">
        <v>85</v>
      </c>
    </row>
    <row r="10" spans="1:2" x14ac:dyDescent="0.25">
      <c r="A10" t="s">
        <v>38</v>
      </c>
      <c r="B10" s="36">
        <v>85</v>
      </c>
    </row>
    <row r="11" spans="1:2" x14ac:dyDescent="0.25">
      <c r="B11" s="36"/>
    </row>
    <row r="12" spans="1:2" x14ac:dyDescent="0.25">
      <c r="A12" s="47" t="s">
        <v>49</v>
      </c>
    </row>
    <row r="13" spans="1:2" x14ac:dyDescent="0.25">
      <c r="A13" t="s">
        <v>39</v>
      </c>
      <c r="B13" s="36">
        <v>85</v>
      </c>
    </row>
    <row r="14" spans="1:2" x14ac:dyDescent="0.25">
      <c r="A14" t="s">
        <v>38</v>
      </c>
      <c r="B14" s="36">
        <v>85</v>
      </c>
    </row>
    <row r="16" spans="1:2" x14ac:dyDescent="0.25">
      <c r="A16" s="2" t="s">
        <v>92</v>
      </c>
    </row>
    <row r="17" spans="1:1" x14ac:dyDescent="0.25">
      <c r="A17" t="s">
        <v>93</v>
      </c>
    </row>
    <row r="19" spans="1:1" x14ac:dyDescent="0.25">
      <c r="A19" t="s">
        <v>283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2F11-E379-4192-8C72-1E132D28C16D}">
  <dimension ref="A2:B17"/>
  <sheetViews>
    <sheetView workbookViewId="0">
      <selection activeCell="A2" sqref="A2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342</v>
      </c>
    </row>
    <row r="3" spans="1:2" ht="23.25" x14ac:dyDescent="0.35">
      <c r="A3" s="37"/>
    </row>
    <row r="4" spans="1:2" x14ac:dyDescent="0.25">
      <c r="A4" s="47" t="s">
        <v>40</v>
      </c>
    </row>
    <row r="5" spans="1:2" x14ac:dyDescent="0.25">
      <c r="A5" t="s">
        <v>39</v>
      </c>
      <c r="B5" s="36">
        <f>'Summary Chart'!F23</f>
        <v>80</v>
      </c>
    </row>
    <row r="6" spans="1:2" x14ac:dyDescent="0.25">
      <c r="A6" t="s">
        <v>38</v>
      </c>
      <c r="B6" s="36">
        <f>'Summary Chart'!G23</f>
        <v>80</v>
      </c>
    </row>
    <row r="8" spans="1:2" x14ac:dyDescent="0.25">
      <c r="A8" s="47" t="s">
        <v>48</v>
      </c>
    </row>
    <row r="9" spans="1:2" x14ac:dyDescent="0.25">
      <c r="A9" t="s">
        <v>39</v>
      </c>
      <c r="B9" s="36">
        <f>'Summary Chart'!H23</f>
        <v>80</v>
      </c>
    </row>
    <row r="10" spans="1:2" x14ac:dyDescent="0.25">
      <c r="A10" t="s">
        <v>38</v>
      </c>
      <c r="B10" s="36">
        <f>'Summary Chart'!I23</f>
        <v>80</v>
      </c>
    </row>
    <row r="11" spans="1:2" x14ac:dyDescent="0.25">
      <c r="B11" s="36"/>
    </row>
    <row r="12" spans="1:2" x14ac:dyDescent="0.25">
      <c r="A12" s="47" t="s">
        <v>49</v>
      </c>
    </row>
    <row r="13" spans="1:2" x14ac:dyDescent="0.25">
      <c r="A13" t="s">
        <v>39</v>
      </c>
      <c r="B13" s="36">
        <f>'Summary Chart'!J23</f>
        <v>80</v>
      </c>
    </row>
    <row r="14" spans="1:2" x14ac:dyDescent="0.25">
      <c r="A14" t="s">
        <v>38</v>
      </c>
      <c r="B14" s="36">
        <f>'Summary Chart'!K23</f>
        <v>80</v>
      </c>
    </row>
    <row r="16" spans="1:2" x14ac:dyDescent="0.25">
      <c r="A16" s="2" t="s">
        <v>343</v>
      </c>
    </row>
    <row r="17" spans="1:1" x14ac:dyDescent="0.25">
      <c r="A17" t="s">
        <v>283</v>
      </c>
    </row>
  </sheetData>
  <sheetProtection algorithmName="SHA-512" hashValue="rAQzR9d7FU0VtvGtCLpQluLfeXAqQ7Yg025Bp3iH1pmCEiIJY+gWdKW0dOsqLCed+vji8lPn5BKxGLgrHk02YA==" saltValue="+Su09IDq+asKcVqdAb+ZeA==" spinCount="100000" sheet="1" objects="1" scenario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topLeftCell="A4" workbookViewId="0">
      <selection activeCell="E23" sqref="E23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43</v>
      </c>
      <c r="B2" s="37"/>
    </row>
    <row r="3" spans="1:13" ht="24.75" customHeight="1" x14ac:dyDescent="0.35">
      <c r="A3" s="37" t="s">
        <v>231</v>
      </c>
      <c r="B3" s="37"/>
    </row>
    <row r="4" spans="1:13" x14ac:dyDescent="0.25">
      <c r="A4" s="47" t="s">
        <v>40</v>
      </c>
      <c r="B4" s="48"/>
    </row>
    <row r="5" spans="1:13" x14ac:dyDescent="0.25">
      <c r="A5" t="s">
        <v>39</v>
      </c>
      <c r="C5" s="36">
        <f>'Summary Chart'!F4</f>
        <v>60</v>
      </c>
    </row>
    <row r="6" spans="1:13" x14ac:dyDescent="0.25">
      <c r="A6" t="s">
        <v>38</v>
      </c>
      <c r="C6" s="36">
        <f>'Summary Chart'!G4</f>
        <v>5</v>
      </c>
      <c r="D6" s="36"/>
    </row>
    <row r="8" spans="1:13" ht="15.75" thickBot="1" x14ac:dyDescent="0.3">
      <c r="A8" s="47" t="s">
        <v>41</v>
      </c>
      <c r="B8" s="48"/>
    </row>
    <row r="9" spans="1:13" ht="15.75" thickBot="1" x14ac:dyDescent="0.3">
      <c r="A9" s="119" t="s">
        <v>227</v>
      </c>
      <c r="B9" s="142"/>
      <c r="C9" s="142"/>
      <c r="D9" s="142"/>
      <c r="E9" s="142"/>
      <c r="F9" s="273">
        <v>181.96</v>
      </c>
      <c r="G9" s="274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58" t="s">
        <v>151</v>
      </c>
      <c r="C12" s="258"/>
      <c r="D12" s="281" t="s">
        <v>228</v>
      </c>
      <c r="E12" s="281"/>
      <c r="F12" s="265" t="s">
        <v>98</v>
      </c>
      <c r="G12" s="266"/>
      <c r="L12" t="s">
        <v>226</v>
      </c>
    </row>
    <row r="13" spans="1:13" ht="15.75" x14ac:dyDescent="0.25">
      <c r="A13" s="75" t="s">
        <v>152</v>
      </c>
      <c r="B13" s="259">
        <v>0</v>
      </c>
      <c r="C13" s="260"/>
      <c r="D13" s="275" t="s">
        <v>155</v>
      </c>
      <c r="E13" s="276"/>
      <c r="F13" s="267" t="str">
        <f>IF(K13=0,"",M13)</f>
        <v/>
      </c>
      <c r="G13" s="268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75" t="s">
        <v>153</v>
      </c>
      <c r="B14" s="261">
        <v>0</v>
      </c>
      <c r="C14" s="262"/>
      <c r="D14" s="277">
        <v>1.6641999999999999</v>
      </c>
      <c r="E14" s="278"/>
      <c r="F14" s="269" t="str">
        <f>IF(K14=0,"",M14)</f>
        <v/>
      </c>
      <c r="G14" s="270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75" t="s">
        <v>154</v>
      </c>
      <c r="B15" s="263">
        <v>0</v>
      </c>
      <c r="C15" s="264"/>
      <c r="D15" s="279">
        <v>1.2062999999999999</v>
      </c>
      <c r="E15" s="280"/>
      <c r="F15" s="271" t="str">
        <f>IF(K15=0,"",M15)</f>
        <v/>
      </c>
      <c r="G15" s="272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36</v>
      </c>
    </row>
    <row r="19" spans="1:3" x14ac:dyDescent="0.25">
      <c r="A19" t="s">
        <v>37</v>
      </c>
    </row>
    <row r="21" spans="1:3" x14ac:dyDescent="0.25">
      <c r="A21" t="s">
        <v>35</v>
      </c>
    </row>
    <row r="23" spans="1:3" x14ac:dyDescent="0.25">
      <c r="A23" s="47" t="s">
        <v>42</v>
      </c>
      <c r="B23" s="48"/>
      <c r="C23" s="36">
        <f>'Summary Chart'!I4</f>
        <v>5</v>
      </c>
    </row>
    <row r="25" spans="1:3" x14ac:dyDescent="0.25">
      <c r="A25" s="47" t="s">
        <v>49</v>
      </c>
      <c r="B25" s="48"/>
    </row>
    <row r="26" spans="1:3" x14ac:dyDescent="0.25">
      <c r="A26" t="s">
        <v>39</v>
      </c>
      <c r="C26" s="36">
        <f>'Summary Chart'!J4</f>
        <v>60</v>
      </c>
    </row>
    <row r="27" spans="1:3" x14ac:dyDescent="0.25">
      <c r="A27" t="s">
        <v>38</v>
      </c>
      <c r="C27" s="36">
        <f>'Summary Chart'!K4</f>
        <v>5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B10" sqref="B10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189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326</v>
      </c>
    </row>
    <row r="5" spans="1:4" x14ac:dyDescent="0.25">
      <c r="A5" t="s">
        <v>39</v>
      </c>
      <c r="B5" s="36" t="str">
        <f>'Summary Chart'!F5</f>
        <v>N/A</v>
      </c>
    </row>
    <row r="6" spans="1:4" x14ac:dyDescent="0.25">
      <c r="A6" t="s">
        <v>38</v>
      </c>
      <c r="B6" s="36" t="str">
        <f>'Summary Chart'!G5</f>
        <v>N/A</v>
      </c>
      <c r="D6" s="36"/>
    </row>
    <row r="8" spans="1:4" x14ac:dyDescent="0.25">
      <c r="A8" s="2" t="s">
        <v>41</v>
      </c>
      <c r="B8" s="36" t="s">
        <v>155</v>
      </c>
    </row>
    <row r="9" spans="1:4" x14ac:dyDescent="0.25">
      <c r="A9" s="2"/>
    </row>
    <row r="10" spans="1:4" ht="29.25" customHeight="1" thickBot="1" x14ac:dyDescent="0.3">
      <c r="A10" s="71"/>
      <c r="B10" s="70"/>
    </row>
    <row r="11" spans="1:4" ht="20.100000000000001" customHeight="1" thickBot="1" x14ac:dyDescent="0.3">
      <c r="A11" s="72" t="s">
        <v>325</v>
      </c>
      <c r="B11" s="73" t="s">
        <v>324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77"/>
  <sheetViews>
    <sheetView topLeftCell="A19" zoomScaleNormal="100" workbookViewId="0">
      <selection activeCell="A68" sqref="A68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47</v>
      </c>
      <c r="B2" s="37" t="s">
        <v>241</v>
      </c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36">
        <f>'Summary Chart'!F6</f>
        <v>100</v>
      </c>
    </row>
    <row r="6" spans="1:4" x14ac:dyDescent="0.25">
      <c r="A6" t="s">
        <v>38</v>
      </c>
      <c r="B6" s="36">
        <f>'Summary Chart'!G6</f>
        <v>100</v>
      </c>
      <c r="D6" s="36"/>
    </row>
    <row r="8" spans="1:4" x14ac:dyDescent="0.25">
      <c r="A8" s="47" t="s">
        <v>48</v>
      </c>
    </row>
    <row r="9" spans="1:4" x14ac:dyDescent="0.25">
      <c r="A9" t="s">
        <v>39</v>
      </c>
      <c r="B9" s="36">
        <f>'Summary Chart'!H6</f>
        <v>100</v>
      </c>
    </row>
    <row r="10" spans="1:4" x14ac:dyDescent="0.25">
      <c r="A10" t="s">
        <v>38</v>
      </c>
      <c r="B10" s="36">
        <f>'Summary Chart'!I6</f>
        <v>100</v>
      </c>
    </row>
    <row r="11" spans="1:4" x14ac:dyDescent="0.25">
      <c r="B11" s="36"/>
    </row>
    <row r="12" spans="1:4" x14ac:dyDescent="0.25">
      <c r="A12" s="47" t="s">
        <v>49</v>
      </c>
    </row>
    <row r="13" spans="1:4" x14ac:dyDescent="0.25">
      <c r="A13" t="s">
        <v>39</v>
      </c>
      <c r="B13" s="36">
        <f>'Summary Chart'!J6</f>
        <v>160</v>
      </c>
    </row>
    <row r="14" spans="1:4" x14ac:dyDescent="0.25">
      <c r="A14" t="s">
        <v>38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50</v>
      </c>
    </row>
    <row r="18" spans="1:6" x14ac:dyDescent="0.25">
      <c r="A18" s="2" t="s">
        <v>51</v>
      </c>
    </row>
    <row r="19" spans="1:6" x14ac:dyDescent="0.25">
      <c r="A19" s="2"/>
    </row>
    <row r="20" spans="1:6" x14ac:dyDescent="0.25">
      <c r="A20" s="2" t="s">
        <v>161</v>
      </c>
    </row>
    <row r="21" spans="1:6" x14ac:dyDescent="0.25">
      <c r="A21" s="2" t="s">
        <v>280</v>
      </c>
    </row>
    <row r="22" spans="1:6" x14ac:dyDescent="0.25">
      <c r="A22" s="2" t="s">
        <v>281</v>
      </c>
    </row>
    <row r="23" spans="1:6" x14ac:dyDescent="0.25">
      <c r="A23" s="2"/>
    </row>
    <row r="24" spans="1:6" x14ac:dyDescent="0.25">
      <c r="A24" s="2" t="s">
        <v>236</v>
      </c>
    </row>
    <row r="26" spans="1:6" x14ac:dyDescent="0.25">
      <c r="A26" s="2" t="s">
        <v>305</v>
      </c>
      <c r="B26" s="126"/>
      <c r="C26" s="126"/>
      <c r="D26" s="126"/>
      <c r="E26" s="126"/>
      <c r="F26" s="126"/>
    </row>
    <row r="27" spans="1:6" x14ac:dyDescent="0.25">
      <c r="A27" s="2"/>
    </row>
    <row r="28" spans="1:6" s="2" customFormat="1" x14ac:dyDescent="0.25">
      <c r="A28" s="2" t="s">
        <v>248</v>
      </c>
    </row>
    <row r="29" spans="1:6" s="2" customFormat="1" x14ac:dyDescent="0.25">
      <c r="A29" s="2" t="s">
        <v>249</v>
      </c>
    </row>
    <row r="30" spans="1:6" x14ac:dyDescent="0.25">
      <c r="A30" s="2" t="s">
        <v>266</v>
      </c>
    </row>
    <row r="31" spans="1:6" x14ac:dyDescent="0.25">
      <c r="A31" s="2"/>
    </row>
    <row r="32" spans="1:6" x14ac:dyDescent="0.25">
      <c r="A32" s="119" t="s">
        <v>250</v>
      </c>
    </row>
    <row r="33" spans="1:3" x14ac:dyDescent="0.25">
      <c r="A33" s="119" t="s">
        <v>251</v>
      </c>
    </row>
    <row r="34" spans="1:3" x14ac:dyDescent="0.25">
      <c r="A34" s="181"/>
    </row>
    <row r="35" spans="1:3" x14ac:dyDescent="0.25">
      <c r="A35" s="2" t="s">
        <v>273</v>
      </c>
      <c r="B35" s="2"/>
      <c r="C35" s="2"/>
    </row>
    <row r="36" spans="1:3" x14ac:dyDescent="0.25">
      <c r="A36" s="2" t="s">
        <v>337</v>
      </c>
    </row>
    <row r="37" spans="1:3" x14ac:dyDescent="0.25">
      <c r="A37" s="2" t="s">
        <v>276</v>
      </c>
    </row>
    <row r="38" spans="1:3" s="191" customFormat="1" x14ac:dyDescent="0.25">
      <c r="A38" s="191" t="s">
        <v>277</v>
      </c>
    </row>
    <row r="39" spans="1:3" s="191" customFormat="1" x14ac:dyDescent="0.25">
      <c r="A39" s="191" t="s">
        <v>278</v>
      </c>
    </row>
    <row r="40" spans="1:3" x14ac:dyDescent="0.25">
      <c r="A40" s="2" t="s">
        <v>274</v>
      </c>
    </row>
    <row r="41" spans="1:3" x14ac:dyDescent="0.25">
      <c r="A41" s="191" t="s">
        <v>279</v>
      </c>
    </row>
    <row r="42" spans="1:3" s="191" customFormat="1" x14ac:dyDescent="0.25">
      <c r="A42" s="191" t="s">
        <v>275</v>
      </c>
    </row>
    <row r="43" spans="1:3" x14ac:dyDescent="0.25">
      <c r="A43" s="2" t="s">
        <v>335</v>
      </c>
    </row>
    <row r="44" spans="1:3" x14ac:dyDescent="0.25">
      <c r="A44" s="2" t="s">
        <v>230</v>
      </c>
      <c r="B44" s="143"/>
    </row>
    <row r="45" spans="1:3" x14ac:dyDescent="0.25">
      <c r="A45" s="2"/>
    </row>
    <row r="46" spans="1:3" x14ac:dyDescent="0.25">
      <c r="A46" s="2" t="s">
        <v>282</v>
      </c>
    </row>
    <row r="48" spans="1:3" x14ac:dyDescent="0.25">
      <c r="A48" s="191" t="s">
        <v>310</v>
      </c>
    </row>
    <row r="49" spans="1:1" x14ac:dyDescent="0.25">
      <c r="A49" s="191" t="s">
        <v>309</v>
      </c>
    </row>
    <row r="50" spans="1:1" x14ac:dyDescent="0.25">
      <c r="A50" s="191" t="s">
        <v>306</v>
      </c>
    </row>
    <row r="51" spans="1:1" x14ac:dyDescent="0.25">
      <c r="A51" s="191" t="s">
        <v>307</v>
      </c>
    </row>
    <row r="52" spans="1:1" x14ac:dyDescent="0.25">
      <c r="A52" s="191" t="s">
        <v>308</v>
      </c>
    </row>
    <row r="53" spans="1:1" x14ac:dyDescent="0.25">
      <c r="A53" s="191" t="s">
        <v>311</v>
      </c>
    </row>
    <row r="55" spans="1:1" x14ac:dyDescent="0.25">
      <c r="A55" s="224" t="s">
        <v>312</v>
      </c>
    </row>
    <row r="56" spans="1:1" x14ac:dyDescent="0.25">
      <c r="A56" s="191" t="s">
        <v>313</v>
      </c>
    </row>
    <row r="57" spans="1:1" x14ac:dyDescent="0.25">
      <c r="A57" s="191" t="s">
        <v>314</v>
      </c>
    </row>
    <row r="58" spans="1:1" x14ac:dyDescent="0.25">
      <c r="A58" s="191" t="s">
        <v>315</v>
      </c>
    </row>
    <row r="59" spans="1:1" x14ac:dyDescent="0.25">
      <c r="A59" s="191" t="s">
        <v>316</v>
      </c>
    </row>
    <row r="60" spans="1:1" x14ac:dyDescent="0.25">
      <c r="A60" s="191" t="s">
        <v>317</v>
      </c>
    </row>
    <row r="61" spans="1:1" x14ac:dyDescent="0.25">
      <c r="A61" s="191" t="s">
        <v>318</v>
      </c>
    </row>
    <row r="62" spans="1:1" x14ac:dyDescent="0.25">
      <c r="A62" s="2" t="s">
        <v>319</v>
      </c>
    </row>
    <row r="63" spans="1:1" x14ac:dyDescent="0.25">
      <c r="A63" s="2" t="s">
        <v>323</v>
      </c>
    </row>
    <row r="64" spans="1:1" x14ac:dyDescent="0.25">
      <c r="A64" s="2" t="s">
        <v>320</v>
      </c>
    </row>
    <row r="65" spans="1:1" x14ac:dyDescent="0.25">
      <c r="A65" s="2" t="s">
        <v>321</v>
      </c>
    </row>
    <row r="66" spans="1:1" x14ac:dyDescent="0.25">
      <c r="A66" s="2" t="s">
        <v>322</v>
      </c>
    </row>
    <row r="68" spans="1:1" x14ac:dyDescent="0.25">
      <c r="A68" s="224" t="s">
        <v>363</v>
      </c>
    </row>
    <row r="69" spans="1:1" x14ac:dyDescent="0.25">
      <c r="A69" t="s">
        <v>354</v>
      </c>
    </row>
    <row r="70" spans="1:1" x14ac:dyDescent="0.25">
      <c r="A70" t="s">
        <v>355</v>
      </c>
    </row>
    <row r="71" spans="1:1" x14ac:dyDescent="0.25">
      <c r="A71" t="s">
        <v>356</v>
      </c>
    </row>
    <row r="72" spans="1:1" x14ac:dyDescent="0.25">
      <c r="A72" t="s">
        <v>357</v>
      </c>
    </row>
    <row r="73" spans="1:1" x14ac:dyDescent="0.25">
      <c r="A73" t="s">
        <v>358</v>
      </c>
    </row>
    <row r="74" spans="1:1" x14ac:dyDescent="0.25">
      <c r="A74" t="s">
        <v>359</v>
      </c>
    </row>
    <row r="75" spans="1:1" x14ac:dyDescent="0.25">
      <c r="A75" t="s">
        <v>360</v>
      </c>
    </row>
    <row r="76" spans="1:1" x14ac:dyDescent="0.25">
      <c r="A76" t="s">
        <v>361</v>
      </c>
    </row>
    <row r="77" spans="1:1" x14ac:dyDescent="0.25">
      <c r="A77" t="s">
        <v>362</v>
      </c>
    </row>
  </sheetData>
  <sheetProtection algorithmName="SHA-512" hashValue="l6YRl1C2LN1A3uzrdS7ZSNQFzk5hTFA1Jeg2a7UnLviJL4Lxbwf9ALLL2HyAqiUzwOO5JBuWTofewSXavGPnFA==" saltValue="ZmsUdM6bDotLIMl/mGy2Q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E18" sqref="E18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192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53</v>
      </c>
    </row>
    <row r="5" spans="1:2" x14ac:dyDescent="0.25">
      <c r="A5" s="2" t="s">
        <v>264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E16" sqref="E16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54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202">
        <f>'Summary Chart'!F8</f>
        <v>63.2</v>
      </c>
    </row>
    <row r="6" spans="1:4" x14ac:dyDescent="0.25">
      <c r="A6" t="s">
        <v>38</v>
      </c>
      <c r="B6" s="202">
        <f>'Summary Chart'!G8</f>
        <v>63.2</v>
      </c>
      <c r="D6" s="36"/>
    </row>
    <row r="8" spans="1:4" x14ac:dyDescent="0.25">
      <c r="A8" s="47" t="s">
        <v>48</v>
      </c>
    </row>
    <row r="9" spans="1:4" x14ac:dyDescent="0.25">
      <c r="A9" t="s">
        <v>39</v>
      </c>
      <c r="B9" s="202">
        <f>'Summary Chart'!H8</f>
        <v>63.2</v>
      </c>
    </row>
    <row r="10" spans="1:4" x14ac:dyDescent="0.25">
      <c r="A10" t="s">
        <v>38</v>
      </c>
      <c r="B10" s="202">
        <f>'Summary Chart'!I8</f>
        <v>63.2</v>
      </c>
    </row>
    <row r="11" spans="1:4" x14ac:dyDescent="0.25">
      <c r="B11" s="36"/>
    </row>
    <row r="12" spans="1:4" x14ac:dyDescent="0.25">
      <c r="A12" s="47" t="s">
        <v>49</v>
      </c>
      <c r="B12" s="2" t="s">
        <v>262</v>
      </c>
    </row>
    <row r="13" spans="1:4" x14ac:dyDescent="0.25">
      <c r="A13" t="s">
        <v>39</v>
      </c>
      <c r="B13" s="202">
        <f>'Summary Chart'!J8</f>
        <v>63.2</v>
      </c>
    </row>
    <row r="14" spans="1:4" x14ac:dyDescent="0.25">
      <c r="A14" t="s">
        <v>38</v>
      </c>
      <c r="B14" s="202">
        <f>'Summary Chart'!K8</f>
        <v>63.2</v>
      </c>
    </row>
    <row r="15" spans="1:4" x14ac:dyDescent="0.25">
      <c r="B15" s="36"/>
    </row>
    <row r="16" spans="1:4" x14ac:dyDescent="0.25">
      <c r="A16" s="2" t="s">
        <v>229</v>
      </c>
    </row>
    <row r="18" spans="1:2" x14ac:dyDescent="0.25">
      <c r="A18" s="2" t="s">
        <v>55</v>
      </c>
    </row>
    <row r="19" spans="1:2" x14ac:dyDescent="0.25">
      <c r="A19" t="s">
        <v>147</v>
      </c>
    </row>
    <row r="20" spans="1:2" x14ac:dyDescent="0.25">
      <c r="A20" t="s">
        <v>148</v>
      </c>
    </row>
    <row r="21" spans="1:2" x14ac:dyDescent="0.25">
      <c r="A21" s="41"/>
    </row>
    <row r="22" spans="1:2" x14ac:dyDescent="0.25">
      <c r="A22" s="2" t="s">
        <v>56</v>
      </c>
    </row>
    <row r="23" spans="1:2" x14ac:dyDescent="0.25">
      <c r="A23" t="s">
        <v>149</v>
      </c>
    </row>
    <row r="24" spans="1:2" x14ac:dyDescent="0.25">
      <c r="A24" t="s">
        <v>150</v>
      </c>
    </row>
    <row r="26" spans="1:2" x14ac:dyDescent="0.25">
      <c r="A26" t="s">
        <v>57</v>
      </c>
      <c r="B26" t="s">
        <v>146</v>
      </c>
    </row>
    <row r="27" spans="1:2" x14ac:dyDescent="0.25">
      <c r="A27" t="s">
        <v>232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B14" sqref="B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58</v>
      </c>
      <c r="B2" s="37"/>
    </row>
    <row r="3" spans="1:4" ht="15" customHeight="1" x14ac:dyDescent="0.35">
      <c r="A3" s="37"/>
      <c r="B3" s="37"/>
    </row>
    <row r="4" spans="1:4" x14ac:dyDescent="0.25">
      <c r="A4" s="47" t="s">
        <v>40</v>
      </c>
    </row>
    <row r="5" spans="1:4" x14ac:dyDescent="0.25">
      <c r="A5" t="s">
        <v>39</v>
      </c>
      <c r="B5" s="36">
        <f>'Summary Chart'!F9</f>
        <v>45</v>
      </c>
    </row>
    <row r="6" spans="1:4" x14ac:dyDescent="0.25">
      <c r="A6" t="s">
        <v>38</v>
      </c>
      <c r="B6" s="36">
        <f>'Summary Chart'!G9</f>
        <v>45</v>
      </c>
      <c r="D6" s="36"/>
    </row>
    <row r="8" spans="1:4" x14ac:dyDescent="0.25">
      <c r="A8" s="47" t="s">
        <v>48</v>
      </c>
    </row>
    <row r="9" spans="1:4" x14ac:dyDescent="0.25">
      <c r="A9" t="s">
        <v>39</v>
      </c>
      <c r="B9" s="36">
        <f>'Summary Chart'!H9</f>
        <v>30</v>
      </c>
    </row>
    <row r="10" spans="1:4" x14ac:dyDescent="0.25">
      <c r="A10" t="s">
        <v>38</v>
      </c>
      <c r="B10" s="36">
        <f>'Summary Chart'!I9</f>
        <v>30</v>
      </c>
    </row>
    <row r="11" spans="1:4" x14ac:dyDescent="0.25">
      <c r="B11" s="36"/>
    </row>
    <row r="12" spans="1:4" x14ac:dyDescent="0.25">
      <c r="A12" s="47" t="s">
        <v>49</v>
      </c>
    </row>
    <row r="13" spans="1:4" x14ac:dyDescent="0.25">
      <c r="A13" t="s">
        <v>39</v>
      </c>
      <c r="B13" s="36" t="str">
        <f>'Summary Chart'!J9</f>
        <v>£15 (PACKING List £45)</v>
      </c>
    </row>
    <row r="14" spans="1:4" x14ac:dyDescent="0.25">
      <c r="A14" t="s">
        <v>38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60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L24"/>
  <sheetViews>
    <sheetView topLeftCell="A4" zoomScaleNormal="100" workbookViewId="0">
      <selection activeCell="B11" sqref="B11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9.140625" customWidth="1"/>
    <col min="12" max="12" width="9.140625" hidden="1" customWidth="1"/>
    <col min="13" max="14" width="9.140625" customWidth="1"/>
  </cols>
  <sheetData>
    <row r="2" spans="1:12" ht="23.25" x14ac:dyDescent="0.35">
      <c r="A2" s="37" t="s">
        <v>61</v>
      </c>
      <c r="B2" s="37" t="s">
        <v>241</v>
      </c>
    </row>
    <row r="3" spans="1:12" ht="15" customHeight="1" x14ac:dyDescent="0.35">
      <c r="A3" s="37"/>
      <c r="B3" s="37"/>
    </row>
    <row r="4" spans="1:12" x14ac:dyDescent="0.25">
      <c r="A4" s="47" t="s">
        <v>40</v>
      </c>
    </row>
    <row r="5" spans="1:12" x14ac:dyDescent="0.25">
      <c r="A5" t="s">
        <v>39</v>
      </c>
      <c r="B5" s="36" t="str">
        <f>'Summary Chart'!F10</f>
        <v>£18 (£36 if more than 1 invoice)</v>
      </c>
    </row>
    <row r="6" spans="1:12" x14ac:dyDescent="0.25">
      <c r="A6" t="s">
        <v>38</v>
      </c>
      <c r="B6" s="36">
        <f>'Summary Chart'!G10</f>
        <v>18</v>
      </c>
      <c r="D6" s="36"/>
    </row>
    <row r="7" spans="1:12" ht="15.75" thickBot="1" x14ac:dyDescent="0.3"/>
    <row r="8" spans="1:12" ht="15.75" thickBot="1" x14ac:dyDescent="0.3">
      <c r="A8" s="47" t="s">
        <v>48</v>
      </c>
      <c r="B8" s="2" t="s">
        <v>156</v>
      </c>
      <c r="E8" s="282">
        <v>999</v>
      </c>
      <c r="F8" s="283"/>
      <c r="G8" s="284"/>
      <c r="L8" s="42" t="s">
        <v>330</v>
      </c>
    </row>
    <row r="9" spans="1:12" x14ac:dyDescent="0.25">
      <c r="A9" t="s">
        <v>39</v>
      </c>
      <c r="B9" s="212">
        <f>IF(L9=0,"",IF(L9&lt;=33,33,IF(E8&gt;=223300.01,1000,L9)))</f>
        <v>33</v>
      </c>
      <c r="C9" t="s">
        <v>334</v>
      </c>
      <c r="L9">
        <f>ROUNDUP((E8/1000),0)</f>
        <v>1</v>
      </c>
    </row>
    <row r="10" spans="1:12" x14ac:dyDescent="0.25">
      <c r="A10" t="s">
        <v>38</v>
      </c>
      <c r="B10" s="36">
        <f>'Summary Chart'!I10</f>
        <v>18</v>
      </c>
    </row>
    <row r="11" spans="1:12" ht="15.75" x14ac:dyDescent="0.25">
      <c r="A11" s="43" t="s">
        <v>62</v>
      </c>
      <c r="B11" s="36"/>
    </row>
    <row r="12" spans="1:12" ht="15.75" x14ac:dyDescent="0.25">
      <c r="A12" s="43"/>
      <c r="B12" s="36"/>
    </row>
    <row r="13" spans="1:12" ht="15.75" x14ac:dyDescent="0.25">
      <c r="A13" s="43" t="s">
        <v>66</v>
      </c>
      <c r="B13" s="36"/>
    </row>
    <row r="14" spans="1:12" x14ac:dyDescent="0.25">
      <c r="A14" t="s">
        <v>63</v>
      </c>
      <c r="B14" s="36"/>
    </row>
    <row r="15" spans="1:12" x14ac:dyDescent="0.25">
      <c r="A15" t="s">
        <v>64</v>
      </c>
      <c r="B15" s="36"/>
    </row>
    <row r="16" spans="1:12" x14ac:dyDescent="0.25">
      <c r="A16" t="s">
        <v>65</v>
      </c>
      <c r="B16" s="36"/>
    </row>
    <row r="17" spans="1:6" x14ac:dyDescent="0.25">
      <c r="B17" s="36"/>
    </row>
    <row r="18" spans="1:6" ht="15.75" x14ac:dyDescent="0.25">
      <c r="A18" s="43" t="s">
        <v>331</v>
      </c>
      <c r="B18" s="36"/>
    </row>
    <row r="19" spans="1:6" ht="15.75" x14ac:dyDescent="0.25">
      <c r="A19" s="43"/>
      <c r="B19" s="36"/>
    </row>
    <row r="20" spans="1:6" x14ac:dyDescent="0.25">
      <c r="A20" s="47" t="s">
        <v>332</v>
      </c>
      <c r="B20" s="36">
        <v>161</v>
      </c>
    </row>
    <row r="21" spans="1:6" ht="29.25" customHeight="1" x14ac:dyDescent="0.25">
      <c r="A21" s="41" t="s">
        <v>202</v>
      </c>
      <c r="B21" s="36">
        <v>161</v>
      </c>
      <c r="D21" s="44"/>
      <c r="E21" s="44"/>
      <c r="F21" s="45"/>
    </row>
    <row r="22" spans="1:6" x14ac:dyDescent="0.25">
      <c r="A22" t="s">
        <v>203</v>
      </c>
      <c r="B22" s="36" t="s">
        <v>333</v>
      </c>
    </row>
    <row r="23" spans="1:6" x14ac:dyDescent="0.25">
      <c r="B23" s="36"/>
    </row>
    <row r="24" spans="1:6" x14ac:dyDescent="0.25">
      <c r="A24" s="2" t="s">
        <v>217</v>
      </c>
    </row>
  </sheetData>
  <sheetProtection algorithmName="SHA-512" hashValue="YmQ+AKHzD6gtNv2emEmHGT9H31aKAhVV5Oj/HOM8xKs2ekYpXCtIO8JXMlGhpZjlavROnW9pMrUQgjm58iwTtw==" saltValue="du9fl6eOdGKwXLS/0jbRy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C9" sqref="C9:G9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69</v>
      </c>
      <c r="B2" s="37" t="s">
        <v>242</v>
      </c>
    </row>
    <row r="3" spans="1:13" ht="15" customHeight="1" thickBot="1" x14ac:dyDescent="0.4">
      <c r="A3" s="37"/>
      <c r="B3" s="37"/>
    </row>
    <row r="4" spans="1:13" ht="15.75" thickBot="1" x14ac:dyDescent="0.3">
      <c r="A4" s="47" t="s">
        <v>40</v>
      </c>
      <c r="B4" s="2" t="s">
        <v>156</v>
      </c>
      <c r="E4" s="282">
        <v>1000</v>
      </c>
      <c r="F4" s="283"/>
      <c r="G4" s="284"/>
      <c r="K4">
        <f>ROUNDUP((E4/1000),0)</f>
        <v>1</v>
      </c>
      <c r="L4">
        <f>K4+50</f>
        <v>51</v>
      </c>
      <c r="M4" s="42" t="s">
        <v>270</v>
      </c>
    </row>
    <row r="5" spans="1:13" x14ac:dyDescent="0.25">
      <c r="A5" t="s">
        <v>39</v>
      </c>
      <c r="B5" s="76">
        <f>IF(E4=0,"",L4)</f>
        <v>51</v>
      </c>
      <c r="C5" s="97" t="s">
        <v>338</v>
      </c>
    </row>
    <row r="6" spans="1:13" x14ac:dyDescent="0.25">
      <c r="A6" t="s">
        <v>38</v>
      </c>
      <c r="B6" s="36">
        <f>'Summary Chart'!G11</f>
        <v>50</v>
      </c>
      <c r="D6" s="36"/>
    </row>
    <row r="7" spans="1:13" ht="15" customHeight="1" x14ac:dyDescent="0.25">
      <c r="C7" s="258" t="s">
        <v>234</v>
      </c>
      <c r="D7" s="258"/>
      <c r="E7" s="258"/>
      <c r="F7" s="258"/>
      <c r="G7" s="258"/>
      <c r="H7" s="258"/>
    </row>
    <row r="8" spans="1:13" x14ac:dyDescent="0.25">
      <c r="A8" s="47" t="s">
        <v>48</v>
      </c>
      <c r="C8" s="258"/>
      <c r="D8" s="258"/>
      <c r="E8" s="258"/>
      <c r="F8" s="258"/>
      <c r="G8" s="258"/>
      <c r="H8" s="258"/>
    </row>
    <row r="9" spans="1:13" x14ac:dyDescent="0.25">
      <c r="A9" t="s">
        <v>39</v>
      </c>
      <c r="B9" s="36">
        <f>'Summary Chart'!H11</f>
        <v>50</v>
      </c>
      <c r="C9" s="285" t="s">
        <v>374</v>
      </c>
      <c r="D9" s="285"/>
      <c r="E9" s="285"/>
      <c r="F9" s="285"/>
      <c r="G9" s="285"/>
      <c r="H9" t="s">
        <v>328</v>
      </c>
    </row>
    <row r="10" spans="1:13" x14ac:dyDescent="0.25">
      <c r="A10" t="s">
        <v>38</v>
      </c>
      <c r="B10" s="36">
        <f>'Summary Chart'!I11</f>
        <v>50</v>
      </c>
    </row>
    <row r="11" spans="1:13" x14ac:dyDescent="0.25">
      <c r="B11" s="36"/>
    </row>
    <row r="12" spans="1:13" x14ac:dyDescent="0.25">
      <c r="A12" s="47" t="s">
        <v>49</v>
      </c>
      <c r="B12" s="142" t="s">
        <v>272</v>
      </c>
    </row>
    <row r="13" spans="1:13" x14ac:dyDescent="0.25">
      <c r="A13" t="s">
        <v>269</v>
      </c>
      <c r="B13" s="36">
        <f>'Summary Chart'!J11</f>
        <v>50</v>
      </c>
    </row>
    <row r="14" spans="1:13" x14ac:dyDescent="0.25">
      <c r="A14" t="s">
        <v>38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70</v>
      </c>
    </row>
    <row r="18" spans="1:1" x14ac:dyDescent="0.25">
      <c r="A18" s="2" t="s">
        <v>71</v>
      </c>
    </row>
    <row r="19" spans="1:1" x14ac:dyDescent="0.25">
      <c r="A19" t="s">
        <v>339</v>
      </c>
    </row>
    <row r="21" spans="1:1" x14ac:dyDescent="0.25">
      <c r="A21" s="2" t="s">
        <v>72</v>
      </c>
    </row>
  </sheetData>
  <sheetProtection algorithmName="SHA-512" hashValue="7KPU3zJ6yjBYlTfn8xFHHXlmnJ7NREUyzyKtEHwLJ3Z2ULAG2gbcIY6YLaq8zpX5CMAjfdIAkdpR+zKDUAm4Vg==" saltValue="0nZbyAzztz1NJAvVXab5nQ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UAE</vt:lpstr>
      <vt:lpstr>Yemen</vt:lpstr>
      <vt:lpstr>Tunisia</vt:lpstr>
      <vt:lpstr>Palestine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2019-08-05T14:27:17Z</cp:lastPrinted>
  <dcterms:created xsi:type="dcterms:W3CDTF">2014-03-31T10:12:18Z</dcterms:created>
  <dcterms:modified xsi:type="dcterms:W3CDTF">2022-07-29T13:24:46Z</dcterms:modified>
</cp:coreProperties>
</file>